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N:\COST ENGINEERING FORMS AND FILES - LATEST\Total Project Cost Summary (TPCS)\"/>
    </mc:Choice>
  </mc:AlternateContent>
  <xr:revisionPtr revIDLastSave="0" documentId="13_ncr:1_{69C6CE84-B7E2-4C1D-B6C5-195F5399267E}" xr6:coauthVersionLast="47" xr6:coauthVersionMax="47" xr10:uidLastSave="{00000000-0000-0000-0000-000000000000}"/>
  <bookViews>
    <workbookView xWindow="-120" yWindow="-120" windowWidth="29040" windowHeight="15720" activeTab="4" xr2:uid="{00000000-000D-0000-FFFF-FFFF00000000}"/>
  </bookViews>
  <sheets>
    <sheet name="Instructions" sheetId="10" r:id="rId1"/>
    <sheet name="Input " sheetId="9" r:id="rId2"/>
    <sheet name="TPCS" sheetId="1" r:id="rId3"/>
    <sheet name="TPCS Rules" sheetId="8" r:id="rId4"/>
    <sheet name="CWCCIS" sheetId="7" r:id="rId5"/>
    <sheet name="Midpoint Calculator" sheetId="11" r:id="rId6"/>
  </sheets>
  <externalReferences>
    <externalReference r:id="rId7"/>
  </externalReferences>
  <definedNames>
    <definedName name="_Fill" hidden="1">[1]CALCULATIONS!#REF!</definedName>
    <definedName name="_xlnm._FilterDatabase" localSheetId="3" hidden="1">'TPCS Rules'!$A$9:$G$69</definedName>
    <definedName name="_Toc196724295" localSheetId="0">Instructions!$A$3</definedName>
    <definedName name="_Toc196724296" localSheetId="0">Instructions!$A$24</definedName>
    <definedName name="_Toc196724297" localSheetId="0">Instructions!$A$44</definedName>
    <definedName name="_Toc196724298" localSheetId="0">Instructions!$A$61</definedName>
    <definedName name="_Toc196724299" localSheetId="0">Instructions!$A$83</definedName>
    <definedName name="cwbs">CWCCIS!$H$7:$H$29</definedName>
    <definedName name="cwccis">CWCCIS!$L$2:$RS$28</definedName>
    <definedName name="FiscalYear">'Input '!$A$74:$A$194</definedName>
    <definedName name="FiscalYearQ1">'Input '!$C$74:$C$194</definedName>
    <definedName name="_xlnm.Print_Area" localSheetId="4">CWCCIS!$A$1:$F$12</definedName>
    <definedName name="_xlnm.Print_Area" localSheetId="2">TPCS!$J$6:$AA$537</definedName>
    <definedName name="ProgramYear">'Input '!$B$74:$B$194</definedName>
    <definedName name="row">CWCCIS!$H$7:$J$28</definedName>
    <definedName name="time">CWCCIS!$L$2:$RS$2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G27" i="7" l="1"/>
  <c r="EF27" i="7" s="1"/>
  <c r="EK27" i="7"/>
  <c r="EO27" i="7"/>
  <c r="ES27" i="7"/>
  <c r="EW27" i="7"/>
  <c r="FA27" i="7"/>
  <c r="FE27" i="7"/>
  <c r="FI27" i="7"/>
  <c r="FM27" i="7"/>
  <c r="FQ27" i="7"/>
  <c r="J30" i="7"/>
  <c r="J31" i="7"/>
  <c r="JU31" i="7"/>
  <c r="JY31" i="7" s="1"/>
  <c r="KC31" i="7" s="1"/>
  <c r="KG31" i="7" s="1"/>
  <c r="KK31" i="7" s="1"/>
  <c r="KO31" i="7" s="1"/>
  <c r="KS31" i="7" s="1"/>
  <c r="KW31" i="7" s="1"/>
  <c r="LA31" i="7" s="1"/>
  <c r="LE31" i="7" s="1"/>
  <c r="LI31" i="7" s="1"/>
  <c r="LM31" i="7" s="1"/>
  <c r="LQ31" i="7" s="1"/>
  <c r="LU31" i="7" s="1"/>
  <c r="LY31" i="7" s="1"/>
  <c r="MC31" i="7" s="1"/>
  <c r="MG31" i="7" s="1"/>
  <c r="MK31" i="7" s="1"/>
  <c r="MO31" i="7" s="1"/>
  <c r="MS31" i="7" s="1"/>
  <c r="MW31" i="7" s="1"/>
  <c r="NA31" i="7" s="1"/>
  <c r="NE31" i="7" s="1"/>
  <c r="NI31" i="7" s="1"/>
  <c r="NM31" i="7" s="1"/>
  <c r="NQ31" i="7" s="1"/>
  <c r="NU31" i="7" s="1"/>
  <c r="NY31" i="7" s="1"/>
  <c r="OC31" i="7" s="1"/>
  <c r="OG31" i="7" s="1"/>
  <c r="OK31" i="7" s="1"/>
  <c r="OO31" i="7" s="1"/>
  <c r="OS31" i="7" s="1"/>
  <c r="OW31" i="7" s="1"/>
  <c r="PA31" i="7" s="1"/>
  <c r="PE31" i="7" s="1"/>
  <c r="PI31" i="7" s="1"/>
  <c r="PM31" i="7" s="1"/>
  <c r="PQ31" i="7" s="1"/>
  <c r="PU31" i="7" s="1"/>
  <c r="PY31" i="7" s="1"/>
  <c r="QC31" i="7" s="1"/>
  <c r="QG31" i="7" s="1"/>
  <c r="QK31" i="7" s="1"/>
  <c r="QO31" i="7" s="1"/>
  <c r="QS31" i="7" s="1"/>
  <c r="QW31" i="7" s="1"/>
  <c r="RA31" i="7" s="1"/>
  <c r="RE31" i="7" s="1"/>
  <c r="RI31" i="7" s="1"/>
  <c r="RM31" i="7" s="1"/>
  <c r="RQ31" i="7" s="1"/>
  <c r="RU31" i="7" s="1"/>
  <c r="RY31" i="7" s="1"/>
  <c r="JU30" i="7"/>
  <c r="JY30" i="7" s="1"/>
  <c r="KC30" i="7" s="1"/>
  <c r="KG30" i="7" s="1"/>
  <c r="KK30" i="7" s="1"/>
  <c r="KO30" i="7" s="1"/>
  <c r="KS30" i="7" s="1"/>
  <c r="KW30" i="7" s="1"/>
  <c r="LA30" i="7" s="1"/>
  <c r="LE30" i="7" s="1"/>
  <c r="LI30" i="7" s="1"/>
  <c r="LM30" i="7" s="1"/>
  <c r="LQ30" i="7" s="1"/>
  <c r="LU30" i="7" s="1"/>
  <c r="LY30" i="7" s="1"/>
  <c r="MC30" i="7" s="1"/>
  <c r="MG30" i="7" s="1"/>
  <c r="MK30" i="7" s="1"/>
  <c r="MO30" i="7" s="1"/>
  <c r="MS30" i="7" s="1"/>
  <c r="MW30" i="7" s="1"/>
  <c r="NA30" i="7" s="1"/>
  <c r="NE30" i="7" s="1"/>
  <c r="NI30" i="7" s="1"/>
  <c r="NM30" i="7" s="1"/>
  <c r="NQ30" i="7" s="1"/>
  <c r="NU30" i="7" s="1"/>
  <c r="NY30" i="7" s="1"/>
  <c r="OC30" i="7" s="1"/>
  <c r="OG30" i="7" s="1"/>
  <c r="OK30" i="7" s="1"/>
  <c r="OO30" i="7" s="1"/>
  <c r="OS30" i="7" s="1"/>
  <c r="OW30" i="7" s="1"/>
  <c r="PA30" i="7" s="1"/>
  <c r="PE30" i="7" s="1"/>
  <c r="PI30" i="7" s="1"/>
  <c r="PM30" i="7" s="1"/>
  <c r="PQ30" i="7" s="1"/>
  <c r="PU30" i="7" s="1"/>
  <c r="PY30" i="7" s="1"/>
  <c r="QC30" i="7" s="1"/>
  <c r="QG30" i="7" s="1"/>
  <c r="QK30" i="7" s="1"/>
  <c r="QO30" i="7" s="1"/>
  <c r="QS30" i="7" s="1"/>
  <c r="QW30" i="7" s="1"/>
  <c r="RA30" i="7" s="1"/>
  <c r="RE30" i="7" s="1"/>
  <c r="RI30" i="7" s="1"/>
  <c r="RM30" i="7" s="1"/>
  <c r="RQ30" i="7" s="1"/>
  <c r="RU30" i="7" s="1"/>
  <c r="RY30" i="7" s="1"/>
  <c r="M32" i="1"/>
  <c r="L32" i="1"/>
  <c r="M529" i="1"/>
  <c r="O529" i="1"/>
  <c r="Q529" i="1"/>
  <c r="S529" i="1" s="1"/>
  <c r="W529" i="1"/>
  <c r="I491" i="1"/>
  <c r="I492" i="1"/>
  <c r="I493" i="1"/>
  <c r="I494" i="1"/>
  <c r="I495" i="1"/>
  <c r="I496" i="1"/>
  <c r="I497" i="1"/>
  <c r="I498" i="1"/>
  <c r="I499" i="1"/>
  <c r="I500" i="1"/>
  <c r="I501" i="1"/>
  <c r="I502" i="1"/>
  <c r="I503" i="1"/>
  <c r="I504" i="1"/>
  <c r="I505" i="1"/>
  <c r="I506" i="1"/>
  <c r="I507" i="1"/>
  <c r="I508" i="1"/>
  <c r="I512" i="1"/>
  <c r="I513" i="1"/>
  <c r="I514" i="1"/>
  <c r="I515" i="1"/>
  <c r="I516" i="1"/>
  <c r="I517" i="1"/>
  <c r="I518" i="1"/>
  <c r="I519" i="1"/>
  <c r="I520" i="1"/>
  <c r="I521" i="1"/>
  <c r="I522" i="1"/>
  <c r="I523" i="1"/>
  <c r="I524" i="1"/>
  <c r="I525" i="1"/>
  <c r="I526" i="1"/>
  <c r="I527" i="1"/>
  <c r="I528" i="1"/>
  <c r="I529" i="1"/>
  <c r="J520" i="1"/>
  <c r="E529" i="1"/>
  <c r="D519" i="1"/>
  <c r="T497" i="1"/>
  <c r="G501" i="1"/>
  <c r="G500" i="1"/>
  <c r="A506" i="1" s="1"/>
  <c r="L466" i="1"/>
  <c r="J471" i="1"/>
  <c r="L471" i="1"/>
  <c r="J472" i="1"/>
  <c r="L472" i="1"/>
  <c r="J473" i="1"/>
  <c r="L473" i="1"/>
  <c r="J474" i="1"/>
  <c r="L474" i="1"/>
  <c r="J475" i="1"/>
  <c r="L475" i="1"/>
  <c r="J476" i="1"/>
  <c r="L476" i="1"/>
  <c r="J477" i="1"/>
  <c r="L477" i="1"/>
  <c r="J478" i="1"/>
  <c r="L478" i="1"/>
  <c r="J479" i="1"/>
  <c r="L479" i="1"/>
  <c r="J480" i="1"/>
  <c r="L480" i="1"/>
  <c r="J484" i="1"/>
  <c r="L484" i="1"/>
  <c r="J485" i="1"/>
  <c r="L485" i="1"/>
  <c r="J486" i="1"/>
  <c r="L486" i="1"/>
  <c r="L488" i="1"/>
  <c r="M481" i="1"/>
  <c r="O481" i="1"/>
  <c r="Q481" i="1"/>
  <c r="S481" i="1" s="1"/>
  <c r="W481" i="1"/>
  <c r="I443" i="1"/>
  <c r="I444" i="1"/>
  <c r="I445" i="1"/>
  <c r="I446" i="1"/>
  <c r="I447" i="1"/>
  <c r="I448" i="1"/>
  <c r="I449" i="1"/>
  <c r="I450" i="1"/>
  <c r="I451" i="1"/>
  <c r="I452" i="1"/>
  <c r="I453" i="1"/>
  <c r="I454" i="1"/>
  <c r="I455" i="1"/>
  <c r="I456" i="1"/>
  <c r="I457" i="1"/>
  <c r="I458" i="1"/>
  <c r="I459" i="1"/>
  <c r="I460" i="1"/>
  <c r="I464" i="1"/>
  <c r="I465" i="1"/>
  <c r="I466" i="1"/>
  <c r="I467" i="1"/>
  <c r="I468" i="1"/>
  <c r="I469" i="1"/>
  <c r="I470" i="1"/>
  <c r="I471" i="1"/>
  <c r="I472" i="1"/>
  <c r="I473" i="1"/>
  <c r="I474" i="1"/>
  <c r="I475" i="1"/>
  <c r="I476" i="1"/>
  <c r="I477" i="1"/>
  <c r="I478" i="1"/>
  <c r="I479" i="1"/>
  <c r="I480" i="1"/>
  <c r="I481" i="1"/>
  <c r="E481" i="1"/>
  <c r="D471" i="1"/>
  <c r="T449" i="1"/>
  <c r="G453" i="1"/>
  <c r="G452" i="1"/>
  <c r="O450" i="1" s="1"/>
  <c r="M433" i="1"/>
  <c r="O433" i="1"/>
  <c r="Q433" i="1"/>
  <c r="S433" i="1" s="1"/>
  <c r="W433" i="1"/>
  <c r="I395" i="1"/>
  <c r="I396" i="1"/>
  <c r="I397" i="1"/>
  <c r="I398" i="1"/>
  <c r="I399" i="1"/>
  <c r="I400" i="1"/>
  <c r="I401" i="1"/>
  <c r="I402" i="1"/>
  <c r="I403" i="1"/>
  <c r="I404" i="1"/>
  <c r="I405" i="1"/>
  <c r="I406" i="1"/>
  <c r="I407" i="1"/>
  <c r="I408" i="1"/>
  <c r="I409" i="1"/>
  <c r="I410" i="1"/>
  <c r="I411" i="1"/>
  <c r="I412" i="1"/>
  <c r="I416" i="1"/>
  <c r="I417" i="1"/>
  <c r="I418" i="1"/>
  <c r="I419" i="1"/>
  <c r="I420" i="1"/>
  <c r="I421" i="1"/>
  <c r="I422" i="1"/>
  <c r="I423" i="1"/>
  <c r="I424" i="1"/>
  <c r="I425" i="1"/>
  <c r="I426" i="1"/>
  <c r="I427" i="1"/>
  <c r="I428" i="1"/>
  <c r="I429" i="1"/>
  <c r="I430" i="1"/>
  <c r="I431" i="1"/>
  <c r="I432" i="1"/>
  <c r="I433" i="1"/>
  <c r="J424" i="1"/>
  <c r="E433" i="1"/>
  <c r="D423" i="1"/>
  <c r="D425" i="1" s="1"/>
  <c r="D433" i="1" s="1"/>
  <c r="T401" i="1"/>
  <c r="G405" i="1"/>
  <c r="G404" i="1"/>
  <c r="A411" i="1" s="1"/>
  <c r="M385" i="1"/>
  <c r="O385" i="1"/>
  <c r="Q385" i="1"/>
  <c r="R385" i="1" s="1"/>
  <c r="W385" i="1"/>
  <c r="I347" i="1"/>
  <c r="I348" i="1"/>
  <c r="I349" i="1"/>
  <c r="I350" i="1"/>
  <c r="I351" i="1"/>
  <c r="I352" i="1"/>
  <c r="I353" i="1"/>
  <c r="I354" i="1"/>
  <c r="I355" i="1"/>
  <c r="I356" i="1"/>
  <c r="I357" i="1"/>
  <c r="I358" i="1"/>
  <c r="I359" i="1"/>
  <c r="I360" i="1"/>
  <c r="I361" i="1"/>
  <c r="I362" i="1"/>
  <c r="I363" i="1"/>
  <c r="I364" i="1"/>
  <c r="I368" i="1"/>
  <c r="I369" i="1"/>
  <c r="I370" i="1"/>
  <c r="I371" i="1"/>
  <c r="I372" i="1"/>
  <c r="I373" i="1"/>
  <c r="I374" i="1"/>
  <c r="I375" i="1"/>
  <c r="I376" i="1"/>
  <c r="I377" i="1"/>
  <c r="I378" i="1"/>
  <c r="I379" i="1"/>
  <c r="I380" i="1"/>
  <c r="I381" i="1"/>
  <c r="I382" i="1"/>
  <c r="I383" i="1"/>
  <c r="I384" i="1"/>
  <c r="I385" i="1"/>
  <c r="J376" i="1"/>
  <c r="E385" i="1"/>
  <c r="D375" i="1"/>
  <c r="D377" i="1" s="1"/>
  <c r="D385" i="1" s="1"/>
  <c r="T353" i="1"/>
  <c r="G357" i="1"/>
  <c r="G356" i="1"/>
  <c r="M337" i="1"/>
  <c r="O337" i="1"/>
  <c r="Q337" i="1"/>
  <c r="S337" i="1" s="1"/>
  <c r="W337" i="1"/>
  <c r="I299" i="1"/>
  <c r="I300" i="1"/>
  <c r="I301" i="1"/>
  <c r="I302" i="1"/>
  <c r="I303" i="1"/>
  <c r="I304" i="1"/>
  <c r="I305" i="1"/>
  <c r="I306" i="1"/>
  <c r="I307" i="1"/>
  <c r="I308" i="1"/>
  <c r="I309" i="1"/>
  <c r="I310" i="1"/>
  <c r="I311" i="1"/>
  <c r="I312" i="1"/>
  <c r="I313" i="1"/>
  <c r="I314" i="1"/>
  <c r="I315" i="1"/>
  <c r="I316" i="1"/>
  <c r="I320" i="1"/>
  <c r="I321" i="1"/>
  <c r="I322" i="1"/>
  <c r="I323" i="1"/>
  <c r="I324" i="1"/>
  <c r="I325" i="1"/>
  <c r="I326" i="1"/>
  <c r="I327" i="1"/>
  <c r="I328" i="1"/>
  <c r="I329" i="1"/>
  <c r="I330" i="1"/>
  <c r="I331" i="1"/>
  <c r="I332" i="1"/>
  <c r="I333" i="1"/>
  <c r="I334" i="1"/>
  <c r="I335" i="1"/>
  <c r="I336" i="1"/>
  <c r="I337" i="1"/>
  <c r="J328" i="1"/>
  <c r="E337" i="1"/>
  <c r="D327" i="1"/>
  <c r="D329" i="1" s="1"/>
  <c r="D337" i="1" s="1"/>
  <c r="T305" i="1"/>
  <c r="G309" i="1"/>
  <c r="G308" i="1"/>
  <c r="M289" i="1"/>
  <c r="O289" i="1"/>
  <c r="Q289" i="1"/>
  <c r="R289" i="1" s="1"/>
  <c r="W289" i="1"/>
  <c r="I251" i="1"/>
  <c r="I252" i="1"/>
  <c r="I253" i="1"/>
  <c r="I254" i="1"/>
  <c r="I255" i="1"/>
  <c r="I256" i="1"/>
  <c r="I257" i="1"/>
  <c r="I258" i="1"/>
  <c r="I259" i="1"/>
  <c r="I260" i="1"/>
  <c r="I261" i="1"/>
  <c r="I262" i="1"/>
  <c r="I263" i="1"/>
  <c r="I264" i="1"/>
  <c r="I265" i="1"/>
  <c r="I266" i="1"/>
  <c r="I267" i="1"/>
  <c r="I268" i="1"/>
  <c r="I272" i="1"/>
  <c r="I273" i="1"/>
  <c r="I274" i="1"/>
  <c r="I275" i="1"/>
  <c r="I276" i="1"/>
  <c r="I277" i="1"/>
  <c r="I278" i="1"/>
  <c r="I279" i="1"/>
  <c r="I280" i="1"/>
  <c r="I281" i="1"/>
  <c r="I282" i="1"/>
  <c r="I283" i="1"/>
  <c r="I284" i="1"/>
  <c r="I285" i="1"/>
  <c r="I286" i="1"/>
  <c r="I287" i="1"/>
  <c r="I288" i="1"/>
  <c r="I289" i="1"/>
  <c r="J280" i="1"/>
  <c r="E289" i="1"/>
  <c r="D279" i="1"/>
  <c r="D281" i="1" s="1"/>
  <c r="D289" i="1" s="1"/>
  <c r="T257" i="1"/>
  <c r="G261" i="1"/>
  <c r="G260" i="1"/>
  <c r="A267" i="1" s="1"/>
  <c r="M241" i="1"/>
  <c r="O241" i="1"/>
  <c r="Q241" i="1"/>
  <c r="S241" i="1" s="1"/>
  <c r="W241" i="1"/>
  <c r="I203" i="1"/>
  <c r="I204" i="1"/>
  <c r="I205" i="1"/>
  <c r="I206" i="1"/>
  <c r="I207" i="1"/>
  <c r="I208" i="1"/>
  <c r="I209" i="1"/>
  <c r="I210" i="1"/>
  <c r="I211" i="1"/>
  <c r="I212" i="1"/>
  <c r="I213" i="1"/>
  <c r="I214" i="1"/>
  <c r="I215" i="1"/>
  <c r="I216" i="1"/>
  <c r="I217" i="1"/>
  <c r="I218" i="1"/>
  <c r="I219" i="1"/>
  <c r="I220" i="1"/>
  <c r="I224" i="1"/>
  <c r="I225" i="1"/>
  <c r="I226" i="1"/>
  <c r="I227" i="1"/>
  <c r="I228" i="1"/>
  <c r="I229" i="1"/>
  <c r="I230" i="1"/>
  <c r="I231" i="1"/>
  <c r="I232" i="1"/>
  <c r="I233" i="1"/>
  <c r="I234" i="1"/>
  <c r="I235" i="1"/>
  <c r="I236" i="1"/>
  <c r="I237" i="1"/>
  <c r="I238" i="1"/>
  <c r="I239" i="1"/>
  <c r="I240" i="1"/>
  <c r="I241" i="1"/>
  <c r="J232" i="1"/>
  <c r="E241" i="1"/>
  <c r="D231" i="1"/>
  <c r="D233" i="1" s="1"/>
  <c r="D241" i="1" s="1"/>
  <c r="T209" i="1"/>
  <c r="G213" i="1"/>
  <c r="G212" i="1"/>
  <c r="A228" i="1" s="1"/>
  <c r="M193" i="1"/>
  <c r="O193" i="1"/>
  <c r="Q193" i="1"/>
  <c r="R193" i="1" s="1"/>
  <c r="W193" i="1"/>
  <c r="I155" i="1"/>
  <c r="I156" i="1"/>
  <c r="I157" i="1"/>
  <c r="I158" i="1"/>
  <c r="I159" i="1"/>
  <c r="I160" i="1"/>
  <c r="I161" i="1"/>
  <c r="I162" i="1"/>
  <c r="I163" i="1"/>
  <c r="I164" i="1"/>
  <c r="I165" i="1"/>
  <c r="I166" i="1"/>
  <c r="I167" i="1"/>
  <c r="I168" i="1"/>
  <c r="I169" i="1"/>
  <c r="I170" i="1"/>
  <c r="I171" i="1"/>
  <c r="I172" i="1"/>
  <c r="I176" i="1"/>
  <c r="I177" i="1"/>
  <c r="I178" i="1"/>
  <c r="I179" i="1"/>
  <c r="I180" i="1"/>
  <c r="I181" i="1"/>
  <c r="I182" i="1"/>
  <c r="I183" i="1"/>
  <c r="I184" i="1"/>
  <c r="I185" i="1"/>
  <c r="I186" i="1"/>
  <c r="I187" i="1"/>
  <c r="I188" i="1"/>
  <c r="I189" i="1"/>
  <c r="I190" i="1"/>
  <c r="I191" i="1"/>
  <c r="I192" i="1"/>
  <c r="I193" i="1"/>
  <c r="J184" i="1"/>
  <c r="E193" i="1"/>
  <c r="D183" i="1"/>
  <c r="D185" i="1" s="1"/>
  <c r="D193" i="1" s="1"/>
  <c r="T161" i="1"/>
  <c r="G165" i="1"/>
  <c r="G164" i="1"/>
  <c r="A180" i="1" s="1"/>
  <c r="T113" i="1"/>
  <c r="G117" i="1"/>
  <c r="L130" i="1"/>
  <c r="J144" i="1"/>
  <c r="L144" i="1"/>
  <c r="N136" i="1"/>
  <c r="N137" i="1"/>
  <c r="N138" i="1"/>
  <c r="N139" i="1"/>
  <c r="N140" i="1"/>
  <c r="N141" i="1"/>
  <c r="N142" i="1"/>
  <c r="N143" i="1"/>
  <c r="N144" i="1"/>
  <c r="M144" i="1"/>
  <c r="O144" i="1"/>
  <c r="Q144" i="1"/>
  <c r="S144" i="1" s="1"/>
  <c r="W144" i="1"/>
  <c r="M145" i="1"/>
  <c r="O145" i="1"/>
  <c r="Q145" i="1"/>
  <c r="R145" i="1" s="1"/>
  <c r="W145" i="1"/>
  <c r="I107" i="1"/>
  <c r="I108" i="1"/>
  <c r="I109" i="1"/>
  <c r="I110" i="1"/>
  <c r="I111" i="1"/>
  <c r="I112" i="1"/>
  <c r="I113" i="1"/>
  <c r="I114" i="1"/>
  <c r="I115" i="1"/>
  <c r="I116" i="1"/>
  <c r="I117" i="1"/>
  <c r="I118" i="1"/>
  <c r="I119" i="1"/>
  <c r="I120" i="1"/>
  <c r="I121" i="1"/>
  <c r="I122" i="1"/>
  <c r="I123" i="1"/>
  <c r="I124" i="1"/>
  <c r="I128" i="1"/>
  <c r="I129" i="1"/>
  <c r="I130" i="1"/>
  <c r="I131" i="1"/>
  <c r="I132" i="1"/>
  <c r="I133" i="1"/>
  <c r="I134" i="1"/>
  <c r="I135" i="1"/>
  <c r="I136" i="1"/>
  <c r="I137" i="1"/>
  <c r="I138" i="1"/>
  <c r="I139" i="1"/>
  <c r="I140" i="1"/>
  <c r="I141" i="1"/>
  <c r="I142" i="1"/>
  <c r="I143" i="1"/>
  <c r="I144" i="1"/>
  <c r="I145" i="1"/>
  <c r="J136" i="1"/>
  <c r="E145" i="1"/>
  <c r="D135" i="1"/>
  <c r="D137" i="1" s="1"/>
  <c r="D145" i="1" s="1"/>
  <c r="G116" i="1"/>
  <c r="A124" i="1" s="1"/>
  <c r="L82" i="1"/>
  <c r="J96" i="1"/>
  <c r="L96" i="1"/>
  <c r="N88" i="1"/>
  <c r="N89" i="1"/>
  <c r="N90" i="1"/>
  <c r="N91" i="1"/>
  <c r="N92" i="1"/>
  <c r="N93" i="1"/>
  <c r="N94" i="1"/>
  <c r="N95" i="1"/>
  <c r="N96" i="1"/>
  <c r="M96" i="1"/>
  <c r="O96" i="1"/>
  <c r="Q96" i="1"/>
  <c r="R96" i="1" s="1"/>
  <c r="W96" i="1"/>
  <c r="M97" i="1"/>
  <c r="O97" i="1"/>
  <c r="Q97" i="1"/>
  <c r="S97" i="1" s="1"/>
  <c r="W97" i="1"/>
  <c r="J87" i="1"/>
  <c r="L87" i="1"/>
  <c r="J88" i="1"/>
  <c r="L88" i="1"/>
  <c r="J89" i="1"/>
  <c r="L89" i="1"/>
  <c r="J90" i="1"/>
  <c r="L90" i="1"/>
  <c r="J91" i="1"/>
  <c r="L91" i="1"/>
  <c r="J92" i="1"/>
  <c r="L92" i="1"/>
  <c r="J93" i="1"/>
  <c r="L93" i="1"/>
  <c r="J94" i="1"/>
  <c r="L94" i="1"/>
  <c r="J95" i="1"/>
  <c r="L95" i="1"/>
  <c r="J135" i="1"/>
  <c r="L135" i="1"/>
  <c r="L136" i="1"/>
  <c r="J137" i="1"/>
  <c r="L137" i="1"/>
  <c r="J138" i="1"/>
  <c r="L138" i="1"/>
  <c r="J139" i="1"/>
  <c r="L139" i="1"/>
  <c r="J140" i="1"/>
  <c r="L140" i="1"/>
  <c r="J141" i="1"/>
  <c r="L141" i="1"/>
  <c r="J142" i="1"/>
  <c r="L142" i="1"/>
  <c r="J143" i="1"/>
  <c r="L143" i="1"/>
  <c r="L178" i="1"/>
  <c r="J183" i="1"/>
  <c r="L183" i="1"/>
  <c r="L184" i="1"/>
  <c r="J185" i="1"/>
  <c r="L185" i="1"/>
  <c r="J186" i="1"/>
  <c r="L186" i="1"/>
  <c r="J187" i="1"/>
  <c r="L187" i="1"/>
  <c r="J188" i="1"/>
  <c r="L188" i="1"/>
  <c r="J189" i="1"/>
  <c r="L189" i="1"/>
  <c r="J190" i="1"/>
  <c r="L190" i="1"/>
  <c r="J191" i="1"/>
  <c r="L191" i="1"/>
  <c r="J192" i="1"/>
  <c r="L192" i="1"/>
  <c r="L226" i="1"/>
  <c r="J231" i="1"/>
  <c r="L231" i="1"/>
  <c r="L232" i="1"/>
  <c r="J233" i="1"/>
  <c r="L233" i="1"/>
  <c r="J234" i="1"/>
  <c r="L234" i="1"/>
  <c r="J235" i="1"/>
  <c r="L235" i="1"/>
  <c r="J236" i="1"/>
  <c r="L236" i="1"/>
  <c r="J237" i="1"/>
  <c r="L237" i="1"/>
  <c r="J238" i="1"/>
  <c r="L238" i="1"/>
  <c r="J239" i="1"/>
  <c r="L239" i="1"/>
  <c r="J240" i="1"/>
  <c r="L240" i="1"/>
  <c r="L274" i="1"/>
  <c r="J279" i="1"/>
  <c r="L279" i="1"/>
  <c r="L280" i="1"/>
  <c r="J281" i="1"/>
  <c r="L281" i="1"/>
  <c r="J282" i="1"/>
  <c r="L282" i="1"/>
  <c r="J283" i="1"/>
  <c r="L283" i="1"/>
  <c r="J284" i="1"/>
  <c r="L284" i="1"/>
  <c r="J285" i="1"/>
  <c r="L285" i="1"/>
  <c r="J286" i="1"/>
  <c r="L286" i="1"/>
  <c r="J287" i="1"/>
  <c r="L287" i="1"/>
  <c r="J288" i="1"/>
  <c r="L288" i="1"/>
  <c r="L322" i="1"/>
  <c r="J327" i="1"/>
  <c r="L327" i="1"/>
  <c r="L328" i="1"/>
  <c r="J329" i="1"/>
  <c r="L329" i="1"/>
  <c r="J330" i="1"/>
  <c r="L330" i="1"/>
  <c r="J331" i="1"/>
  <c r="L331" i="1"/>
  <c r="J332" i="1"/>
  <c r="L332" i="1"/>
  <c r="J333" i="1"/>
  <c r="L333" i="1"/>
  <c r="J334" i="1"/>
  <c r="L334" i="1"/>
  <c r="J335" i="1"/>
  <c r="L335" i="1"/>
  <c r="J336" i="1"/>
  <c r="L336" i="1"/>
  <c r="L370" i="1"/>
  <c r="J375" i="1"/>
  <c r="L375" i="1"/>
  <c r="L376" i="1"/>
  <c r="J377" i="1"/>
  <c r="L377" i="1"/>
  <c r="J378" i="1"/>
  <c r="L378" i="1"/>
  <c r="J379" i="1"/>
  <c r="L379" i="1"/>
  <c r="J380" i="1"/>
  <c r="L380" i="1"/>
  <c r="J381" i="1"/>
  <c r="L381" i="1"/>
  <c r="J382" i="1"/>
  <c r="L382" i="1"/>
  <c r="J383" i="1"/>
  <c r="L383" i="1"/>
  <c r="J384" i="1"/>
  <c r="L384" i="1"/>
  <c r="L418" i="1"/>
  <c r="J423" i="1"/>
  <c r="L423" i="1"/>
  <c r="L424" i="1"/>
  <c r="J425" i="1"/>
  <c r="L425" i="1"/>
  <c r="J426" i="1"/>
  <c r="L426" i="1"/>
  <c r="J427" i="1"/>
  <c r="L427" i="1"/>
  <c r="J428" i="1"/>
  <c r="L428" i="1"/>
  <c r="J429" i="1"/>
  <c r="L429" i="1"/>
  <c r="J430" i="1"/>
  <c r="L430" i="1"/>
  <c r="J431" i="1"/>
  <c r="L431" i="1"/>
  <c r="J432" i="1"/>
  <c r="L432" i="1"/>
  <c r="L514" i="1"/>
  <c r="J519" i="1"/>
  <c r="L519" i="1"/>
  <c r="L520" i="1"/>
  <c r="J521" i="1"/>
  <c r="L521" i="1"/>
  <c r="J522" i="1"/>
  <c r="L522" i="1"/>
  <c r="J523" i="1"/>
  <c r="L523" i="1"/>
  <c r="J524" i="1"/>
  <c r="L524" i="1"/>
  <c r="J525" i="1"/>
  <c r="L525" i="1"/>
  <c r="J526" i="1"/>
  <c r="L526" i="1"/>
  <c r="J527" i="1"/>
  <c r="L527" i="1"/>
  <c r="J528" i="1"/>
  <c r="L528" i="1"/>
  <c r="J100" i="1"/>
  <c r="L100" i="1"/>
  <c r="J101" i="1"/>
  <c r="L101" i="1"/>
  <c r="J102" i="1"/>
  <c r="L102" i="1"/>
  <c r="L104"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G89" i="1"/>
  <c r="E97" i="1"/>
  <c r="D87" i="1"/>
  <c r="D89" i="1" s="1"/>
  <c r="D97" i="1" s="1"/>
  <c r="G93" i="1"/>
  <c r="T66" i="1"/>
  <c r="G70" i="1"/>
  <c r="K31" i="7"/>
  <c r="K30" i="7"/>
  <c r="FQ28" i="7"/>
  <c r="C388" i="1" s="1"/>
  <c r="C389" i="1" s="1"/>
  <c r="C390" i="1" s="1"/>
  <c r="FM28" i="7"/>
  <c r="FI28" i="7"/>
  <c r="FE28" i="7"/>
  <c r="FA28" i="7"/>
  <c r="EW28" i="7"/>
  <c r="ES28" i="7"/>
  <c r="EO28" i="7"/>
  <c r="EK28" i="7"/>
  <c r="EG28" i="7"/>
  <c r="EF28" i="7" s="1"/>
  <c r="E28" i="7"/>
  <c r="E27" i="7"/>
  <c r="B20" i="7"/>
  <c r="B14" i="7"/>
  <c r="D8" i="7"/>
  <c r="D7" i="7"/>
  <c r="D4" i="7"/>
  <c r="E7" i="7" s="1"/>
  <c r="B4" i="7"/>
  <c r="SA2" i="7"/>
  <c r="RZ2" i="7"/>
  <c r="RY2" i="7"/>
  <c r="RX2" i="7"/>
  <c r="RW2" i="7"/>
  <c r="RV2" i="7"/>
  <c r="RU2" i="7"/>
  <c r="RT2" i="7"/>
  <c r="RS2" i="7"/>
  <c r="RR2" i="7"/>
  <c r="RQ2" i="7"/>
  <c r="RP2" i="7"/>
  <c r="RO2" i="7"/>
  <c r="RN2" i="7"/>
  <c r="RM2" i="7"/>
  <c r="RL2" i="7"/>
  <c r="RK2" i="7"/>
  <c r="RJ2" i="7"/>
  <c r="RI2" i="7"/>
  <c r="RH2" i="7"/>
  <c r="RG2" i="7"/>
  <c r="RF2" i="7"/>
  <c r="RE2" i="7"/>
  <c r="RD2" i="7"/>
  <c r="RC2" i="7"/>
  <c r="RB2" i="7"/>
  <c r="RA2" i="7"/>
  <c r="QZ2" i="7"/>
  <c r="QY2" i="7"/>
  <c r="QX2" i="7"/>
  <c r="QW2" i="7"/>
  <c r="QV2" i="7"/>
  <c r="QU2" i="7"/>
  <c r="QT2" i="7"/>
  <c r="QS2" i="7"/>
  <c r="QR2" i="7"/>
  <c r="QQ2" i="7"/>
  <c r="QP2" i="7"/>
  <c r="QO2" i="7"/>
  <c r="QN2" i="7"/>
  <c r="QM2" i="7"/>
  <c r="QL2" i="7"/>
  <c r="QK2" i="7"/>
  <c r="QJ2" i="7"/>
  <c r="QI2" i="7"/>
  <c r="QH2" i="7"/>
  <c r="QG2" i="7"/>
  <c r="QF2" i="7"/>
  <c r="QE2" i="7"/>
  <c r="QD2" i="7"/>
  <c r="QC2" i="7"/>
  <c r="QB2" i="7"/>
  <c r="QA2" i="7"/>
  <c r="PZ2" i="7"/>
  <c r="PY2" i="7"/>
  <c r="PX2" i="7"/>
  <c r="PW2" i="7"/>
  <c r="PV2" i="7"/>
  <c r="PU2" i="7"/>
  <c r="PT2" i="7"/>
  <c r="PS2" i="7"/>
  <c r="PR2" i="7"/>
  <c r="PQ2" i="7"/>
  <c r="PP2" i="7"/>
  <c r="PO2" i="7"/>
  <c r="PN2" i="7"/>
  <c r="PM2" i="7"/>
  <c r="PL2" i="7"/>
  <c r="PK2" i="7"/>
  <c r="PJ2" i="7"/>
  <c r="PI2" i="7"/>
  <c r="PH2" i="7"/>
  <c r="PG2" i="7"/>
  <c r="PF2" i="7"/>
  <c r="PE2" i="7"/>
  <c r="PD2" i="7"/>
  <c r="PC2" i="7"/>
  <c r="PB2" i="7"/>
  <c r="PA2" i="7"/>
  <c r="OZ2" i="7"/>
  <c r="OY2" i="7"/>
  <c r="OX2" i="7"/>
  <c r="OW2" i="7"/>
  <c r="OV2" i="7"/>
  <c r="OU2" i="7"/>
  <c r="OT2" i="7"/>
  <c r="OS2" i="7"/>
  <c r="OR2" i="7"/>
  <c r="OQ2" i="7"/>
  <c r="OP2" i="7"/>
  <c r="OO2" i="7"/>
  <c r="ON2" i="7"/>
  <c r="OM2" i="7"/>
  <c r="OL2" i="7"/>
  <c r="OK2" i="7"/>
  <c r="OJ2" i="7"/>
  <c r="OI2" i="7"/>
  <c r="OH2" i="7"/>
  <c r="OG2" i="7"/>
  <c r="OF2" i="7"/>
  <c r="OE2" i="7"/>
  <c r="OD2" i="7"/>
  <c r="OC2" i="7"/>
  <c r="OB2" i="7"/>
  <c r="OA2" i="7"/>
  <c r="NZ2" i="7"/>
  <c r="NY2" i="7"/>
  <c r="NX2" i="7"/>
  <c r="NW2" i="7"/>
  <c r="NV2" i="7"/>
  <c r="NU2" i="7"/>
  <c r="NT2" i="7"/>
  <c r="NS2" i="7"/>
  <c r="NR2" i="7"/>
  <c r="NQ2" i="7"/>
  <c r="NP2" i="7"/>
  <c r="NO2" i="7"/>
  <c r="NN2" i="7"/>
  <c r="NM2" i="7"/>
  <c r="NL2" i="7"/>
  <c r="NK2" i="7"/>
  <c r="NJ2" i="7"/>
  <c r="NI2" i="7"/>
  <c r="NH2" i="7"/>
  <c r="NG2" i="7"/>
  <c r="NF2" i="7"/>
  <c r="NE2" i="7"/>
  <c r="ND2" i="7"/>
  <c r="NC2" i="7"/>
  <c r="NB2" i="7"/>
  <c r="NA2" i="7"/>
  <c r="MZ2" i="7"/>
  <c r="MY2" i="7"/>
  <c r="MX2" i="7"/>
  <c r="MW2" i="7"/>
  <c r="MV2" i="7"/>
  <c r="MU2" i="7"/>
  <c r="MT2" i="7"/>
  <c r="MS2" i="7"/>
  <c r="MR2" i="7"/>
  <c r="MQ2" i="7"/>
  <c r="MP2" i="7"/>
  <c r="MO2" i="7"/>
  <c r="MN2" i="7"/>
  <c r="MM2" i="7"/>
  <c r="ML2" i="7"/>
  <c r="MK2" i="7"/>
  <c r="MJ2" i="7"/>
  <c r="MI2" i="7"/>
  <c r="MH2" i="7"/>
  <c r="MG2" i="7"/>
  <c r="MF2" i="7"/>
  <c r="ME2" i="7"/>
  <c r="MD2" i="7"/>
  <c r="MC2" i="7"/>
  <c r="MB2" i="7"/>
  <c r="MA2" i="7"/>
  <c r="LZ2" i="7"/>
  <c r="LY2" i="7"/>
  <c r="LX2" i="7"/>
  <c r="LW2" i="7"/>
  <c r="LV2" i="7"/>
  <c r="LU2" i="7"/>
  <c r="LT2" i="7"/>
  <c r="LS2" i="7"/>
  <c r="LR2" i="7"/>
  <c r="LQ2" i="7"/>
  <c r="LP2" i="7"/>
  <c r="LO2" i="7"/>
  <c r="LN2" i="7"/>
  <c r="LM2" i="7"/>
  <c r="LL2" i="7"/>
  <c r="LK2" i="7"/>
  <c r="LJ2" i="7"/>
  <c r="LI2" i="7"/>
  <c r="LH2" i="7"/>
  <c r="LG2" i="7"/>
  <c r="LF2" i="7"/>
  <c r="LE2" i="7"/>
  <c r="LD2" i="7"/>
  <c r="LC2" i="7"/>
  <c r="LB2" i="7"/>
  <c r="LA2" i="7"/>
  <c r="KZ2" i="7"/>
  <c r="KY2" i="7"/>
  <c r="KX2" i="7"/>
  <c r="KW2" i="7"/>
  <c r="KV2" i="7"/>
  <c r="KU2" i="7"/>
  <c r="KT2" i="7"/>
  <c r="KS2" i="7"/>
  <c r="KR2" i="7"/>
  <c r="KQ2" i="7"/>
  <c r="KP2" i="7"/>
  <c r="KO2" i="7"/>
  <c r="KN2" i="7"/>
  <c r="KM2" i="7"/>
  <c r="KL2" i="7"/>
  <c r="KK2" i="7"/>
  <c r="KJ2" i="7"/>
  <c r="KI2" i="7"/>
  <c r="KH2" i="7"/>
  <c r="KG2" i="7"/>
  <c r="KF2" i="7"/>
  <c r="KE2" i="7"/>
  <c r="KD2" i="7"/>
  <c r="KC2" i="7"/>
  <c r="KB2" i="7"/>
  <c r="KA2" i="7"/>
  <c r="JZ2" i="7"/>
  <c r="JY2" i="7"/>
  <c r="JX2" i="7"/>
  <c r="JW2" i="7"/>
  <c r="JV2" i="7"/>
  <c r="JU2" i="7"/>
  <c r="JT2" i="7"/>
  <c r="JS2" i="7"/>
  <c r="JR2" i="7"/>
  <c r="JQ2" i="7"/>
  <c r="JP2" i="7"/>
  <c r="JO2" i="7"/>
  <c r="JN2" i="7"/>
  <c r="JM2" i="7"/>
  <c r="JL2" i="7"/>
  <c r="JK2" i="7"/>
  <c r="JJ2" i="7"/>
  <c r="JI2" i="7"/>
  <c r="JH2" i="7"/>
  <c r="JG2" i="7"/>
  <c r="JF2" i="7"/>
  <c r="JE2" i="7"/>
  <c r="JD2" i="7"/>
  <c r="JC2" i="7"/>
  <c r="JB2" i="7"/>
  <c r="JA2" i="7"/>
  <c r="IZ2" i="7"/>
  <c r="IY2" i="7"/>
  <c r="IX2" i="7"/>
  <c r="IW2" i="7"/>
  <c r="IV2" i="7"/>
  <c r="IU2" i="7"/>
  <c r="IT2" i="7"/>
  <c r="IS2" i="7"/>
  <c r="IR2" i="7"/>
  <c r="IQ2" i="7"/>
  <c r="IP2" i="7"/>
  <c r="IO2" i="7"/>
  <c r="IN2" i="7"/>
  <c r="IM2" i="7"/>
  <c r="IL2" i="7"/>
  <c r="IK2" i="7"/>
  <c r="IJ2" i="7"/>
  <c r="II2" i="7"/>
  <c r="IH2" i="7"/>
  <c r="IG2" i="7"/>
  <c r="IF2" i="7"/>
  <c r="IE2" i="7"/>
  <c r="ID2" i="7"/>
  <c r="IC2" i="7"/>
  <c r="IB2" i="7"/>
  <c r="IA2" i="7"/>
  <c r="HZ2" i="7"/>
  <c r="HY2" i="7"/>
  <c r="HX2" i="7"/>
  <c r="HW2" i="7"/>
  <c r="HV2" i="7"/>
  <c r="HU2" i="7"/>
  <c r="HT2" i="7"/>
  <c r="HS2" i="7"/>
  <c r="HR2" i="7"/>
  <c r="HQ2" i="7"/>
  <c r="HP2" i="7"/>
  <c r="HO2" i="7"/>
  <c r="HN2" i="7"/>
  <c r="HM2" i="7"/>
  <c r="HL2" i="7"/>
  <c r="HK2" i="7"/>
  <c r="HJ2" i="7"/>
  <c r="HI2" i="7"/>
  <c r="HH2" i="7"/>
  <c r="HG2" i="7"/>
  <c r="HF2" i="7"/>
  <c r="HE2" i="7"/>
  <c r="HD2" i="7"/>
  <c r="HC2" i="7"/>
  <c r="HB2" i="7"/>
  <c r="HA2" i="7"/>
  <c r="GZ2" i="7"/>
  <c r="GY2" i="7"/>
  <c r="GX2" i="7"/>
  <c r="GW2" i="7"/>
  <c r="GV2" i="7"/>
  <c r="GU2" i="7"/>
  <c r="GT2" i="7"/>
  <c r="GS2" i="7"/>
  <c r="GR2" i="7"/>
  <c r="GQ2" i="7"/>
  <c r="GP2" i="7"/>
  <c r="GO2" i="7"/>
  <c r="GN2" i="7"/>
  <c r="GM2" i="7"/>
  <c r="GL2" i="7"/>
  <c r="GK2" i="7"/>
  <c r="GJ2" i="7"/>
  <c r="GI2" i="7"/>
  <c r="GH2" i="7"/>
  <c r="GG2" i="7"/>
  <c r="GF2" i="7"/>
  <c r="GE2" i="7"/>
  <c r="GD2" i="7"/>
  <c r="GC2" i="7"/>
  <c r="GB2" i="7"/>
  <c r="GA2" i="7"/>
  <c r="FZ2" i="7"/>
  <c r="FY2" i="7"/>
  <c r="FX2" i="7"/>
  <c r="FW2" i="7"/>
  <c r="FV2" i="7"/>
  <c r="FU2" i="7"/>
  <c r="FT2" i="7"/>
  <c r="FS2" i="7"/>
  <c r="FR2" i="7"/>
  <c r="FQ2" i="7"/>
  <c r="FP2" i="7"/>
  <c r="FO2" i="7"/>
  <c r="FN2" i="7"/>
  <c r="FM2" i="7"/>
  <c r="FL2" i="7"/>
  <c r="FK2" i="7"/>
  <c r="FJ2" i="7"/>
  <c r="FI2" i="7"/>
  <c r="FH2" i="7"/>
  <c r="FG2" i="7"/>
  <c r="FF2" i="7"/>
  <c r="FE2" i="7"/>
  <c r="FD2" i="7"/>
  <c r="FC2" i="7"/>
  <c r="FB2" i="7"/>
  <c r="FA2" i="7"/>
  <c r="EZ2" i="7"/>
  <c r="EY2" i="7"/>
  <c r="EX2" i="7"/>
  <c r="EW2" i="7"/>
  <c r="EV2" i="7"/>
  <c r="EU2" i="7"/>
  <c r="ET2" i="7"/>
  <c r="ES2" i="7"/>
  <c r="ER2" i="7"/>
  <c r="EQ2" i="7"/>
  <c r="EP2" i="7"/>
  <c r="EO2" i="7"/>
  <c r="EN2" i="7"/>
  <c r="EM2" i="7"/>
  <c r="EL2" i="7"/>
  <c r="EK2" i="7"/>
  <c r="EJ2" i="7"/>
  <c r="EI2" i="7"/>
  <c r="EH2" i="7"/>
  <c r="EG2" i="7"/>
  <c r="EF2" i="7"/>
  <c r="EE2" i="7"/>
  <c r="ED2" i="7"/>
  <c r="EC2" i="7"/>
  <c r="EB2" i="7"/>
  <c r="EA2" i="7"/>
  <c r="DZ2" i="7"/>
  <c r="DY2" i="7"/>
  <c r="DX2" i="7"/>
  <c r="DW2" i="7"/>
  <c r="DV2" i="7"/>
  <c r="DU2" i="7"/>
  <c r="DT2" i="7"/>
  <c r="DS2" i="7"/>
  <c r="DR2" i="7"/>
  <c r="DQ2" i="7"/>
  <c r="DP2" i="7"/>
  <c r="DO2" i="7"/>
  <c r="DN2" i="7"/>
  <c r="DM2" i="7"/>
  <c r="DL2" i="7"/>
  <c r="DK2" i="7"/>
  <c r="DJ2" i="7"/>
  <c r="DI2" i="7"/>
  <c r="DH2" i="7"/>
  <c r="DG2" i="7"/>
  <c r="DF2" i="7"/>
  <c r="DE2" i="7"/>
  <c r="DD2" i="7"/>
  <c r="DC2" i="7"/>
  <c r="DB2" i="7"/>
  <c r="DA2" i="7"/>
  <c r="CZ2" i="7"/>
  <c r="CY2" i="7"/>
  <c r="CX2" i="7"/>
  <c r="CW2" i="7"/>
  <c r="CV2" i="7"/>
  <c r="CU2" i="7"/>
  <c r="CT2" i="7"/>
  <c r="CS2" i="7"/>
  <c r="CR2" i="7"/>
  <c r="CQ2" i="7"/>
  <c r="CP2" i="7"/>
  <c r="CO2" i="7"/>
  <c r="CN2" i="7"/>
  <c r="CM2" i="7"/>
  <c r="CL2" i="7"/>
  <c r="CK2" i="7"/>
  <c r="CJ2" i="7"/>
  <c r="CI2" i="7"/>
  <c r="CH2" i="7"/>
  <c r="CG2" i="7"/>
  <c r="CF2" i="7"/>
  <c r="CE2" i="7"/>
  <c r="CD2" i="7"/>
  <c r="CC2" i="7"/>
  <c r="CB2" i="7"/>
  <c r="CA2" i="7"/>
  <c r="BZ2" i="7"/>
  <c r="BY2" i="7"/>
  <c r="BX2" i="7"/>
  <c r="BW2" i="7"/>
  <c r="BV2" i="7"/>
  <c r="BU2" i="7"/>
  <c r="BT2" i="7"/>
  <c r="BS2" i="7"/>
  <c r="BR2" i="7"/>
  <c r="BQ2" i="7"/>
  <c r="BP2" i="7"/>
  <c r="BO2" i="7"/>
  <c r="BN2" i="7"/>
  <c r="BM2" i="7"/>
  <c r="BL2" i="7"/>
  <c r="BK2" i="7"/>
  <c r="BJ2" i="7"/>
  <c r="BI2" i="7"/>
  <c r="BH2" i="7"/>
  <c r="BG2" i="7"/>
  <c r="BF2" i="7"/>
  <c r="BE2" i="7"/>
  <c r="BD2" i="7"/>
  <c r="BC2" i="7"/>
  <c r="BB2" i="7"/>
  <c r="BA2" i="7"/>
  <c r="AZ2" i="7"/>
  <c r="AY2" i="7"/>
  <c r="AX2" i="7"/>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SC26" i="7"/>
  <c r="D35" i="11"/>
  <c r="F35" i="11"/>
  <c r="C35" i="11"/>
  <c r="B35" i="11"/>
  <c r="F34" i="11"/>
  <c r="F33" i="11"/>
  <c r="D30" i="11"/>
  <c r="C30" i="11"/>
  <c r="B30" i="11"/>
  <c r="F30" i="11"/>
  <c r="F29" i="11"/>
  <c r="F28" i="11"/>
  <c r="D25" i="11"/>
  <c r="F25" i="11"/>
  <c r="C25" i="11"/>
  <c r="B25" i="11"/>
  <c r="F24" i="11"/>
  <c r="F23" i="11"/>
  <c r="D20" i="11"/>
  <c r="C20" i="11"/>
  <c r="B20" i="11"/>
  <c r="F20" i="11"/>
  <c r="F19" i="11"/>
  <c r="F18" i="11"/>
  <c r="D15" i="11"/>
  <c r="F15" i="11"/>
  <c r="C15" i="11"/>
  <c r="B15" i="11"/>
  <c r="F14" i="11"/>
  <c r="F13" i="11"/>
  <c r="D10" i="11"/>
  <c r="C10" i="11"/>
  <c r="B10" i="11"/>
  <c r="F10" i="11"/>
  <c r="F9" i="11"/>
  <c r="F8" i="11"/>
  <c r="D5" i="11"/>
  <c r="C5" i="11"/>
  <c r="B5" i="11"/>
  <c r="F5" i="11"/>
  <c r="F4" i="11"/>
  <c r="F3" i="11"/>
  <c r="C26" i="9"/>
  <c r="E532" i="1"/>
  <c r="D532" i="1"/>
  <c r="E484" i="1"/>
  <c r="D484" i="1"/>
  <c r="E436" i="1"/>
  <c r="D436" i="1"/>
  <c r="E388" i="1"/>
  <c r="D388" i="1"/>
  <c r="E340" i="1"/>
  <c r="D340" i="1"/>
  <c r="E292" i="1"/>
  <c r="D292" i="1"/>
  <c r="E244" i="1"/>
  <c r="D244" i="1"/>
  <c r="E196" i="1"/>
  <c r="D196" i="1"/>
  <c r="I532" i="1"/>
  <c r="J532" i="1"/>
  <c r="E527" i="1"/>
  <c r="D527" i="1"/>
  <c r="E479" i="1"/>
  <c r="D479" i="1"/>
  <c r="E431" i="1"/>
  <c r="D431" i="1"/>
  <c r="E383" i="1"/>
  <c r="D383" i="1"/>
  <c r="E335" i="1"/>
  <c r="D335" i="1"/>
  <c r="E287" i="1"/>
  <c r="D287" i="1"/>
  <c r="E239" i="1"/>
  <c r="D239" i="1"/>
  <c r="E191" i="1"/>
  <c r="D191" i="1"/>
  <c r="E143" i="1"/>
  <c r="D143" i="1"/>
  <c r="D95" i="1"/>
  <c r="F11" i="9"/>
  <c r="U7" i="1"/>
  <c r="U6" i="1"/>
  <c r="O66" i="1"/>
  <c r="O161" i="1"/>
  <c r="L30" i="1"/>
  <c r="N30" i="1"/>
  <c r="L19" i="1"/>
  <c r="V28" i="1"/>
  <c r="V37" i="1"/>
  <c r="AC42" i="1"/>
  <c r="L20" i="1"/>
  <c r="L21" i="1"/>
  <c r="L22" i="1"/>
  <c r="N22" i="1"/>
  <c r="L23" i="1"/>
  <c r="L24" i="1"/>
  <c r="L25" i="1"/>
  <c r="N25" i="1"/>
  <c r="L26" i="1"/>
  <c r="K26" i="1"/>
  <c r="K25" i="1"/>
  <c r="K24" i="1"/>
  <c r="E528" i="1"/>
  <c r="E480" i="1"/>
  <c r="E432" i="1"/>
  <c r="E384" i="1"/>
  <c r="E336" i="1"/>
  <c r="E288" i="1"/>
  <c r="E240" i="1"/>
  <c r="E192" i="1"/>
  <c r="E144" i="1"/>
  <c r="M511" i="1"/>
  <c r="O511" i="1"/>
  <c r="Q511" i="1"/>
  <c r="R511" i="1" s="1"/>
  <c r="K511" i="1"/>
  <c r="F511" i="1"/>
  <c r="E511" i="1"/>
  <c r="M510" i="1"/>
  <c r="O510" i="1"/>
  <c r="Q510" i="1"/>
  <c r="R510" i="1" s="1"/>
  <c r="K510" i="1"/>
  <c r="F510" i="1"/>
  <c r="E510" i="1"/>
  <c r="M509" i="1"/>
  <c r="O509" i="1"/>
  <c r="Q509" i="1"/>
  <c r="R509" i="1" s="1"/>
  <c r="K509" i="1"/>
  <c r="F509" i="1"/>
  <c r="E509" i="1"/>
  <c r="M463" i="1"/>
  <c r="K463" i="1"/>
  <c r="F463" i="1"/>
  <c r="E463" i="1"/>
  <c r="M462" i="1"/>
  <c r="O462" i="1"/>
  <c r="Q462" i="1"/>
  <c r="R462" i="1" s="1"/>
  <c r="K462" i="1"/>
  <c r="F462" i="1"/>
  <c r="E462" i="1"/>
  <c r="M461" i="1"/>
  <c r="O461" i="1"/>
  <c r="Q461" i="1"/>
  <c r="R461" i="1" s="1"/>
  <c r="K461" i="1"/>
  <c r="F461" i="1"/>
  <c r="E461" i="1"/>
  <c r="M415" i="1"/>
  <c r="O415" i="1"/>
  <c r="Q415" i="1"/>
  <c r="R415" i="1" s="1"/>
  <c r="K415" i="1"/>
  <c r="F415" i="1"/>
  <c r="E415" i="1"/>
  <c r="M414" i="1"/>
  <c r="O414" i="1"/>
  <c r="Q414" i="1"/>
  <c r="K414" i="1"/>
  <c r="F414" i="1"/>
  <c r="E414" i="1"/>
  <c r="M413" i="1"/>
  <c r="O413" i="1"/>
  <c r="Q413" i="1"/>
  <c r="R413" i="1" s="1"/>
  <c r="K413" i="1"/>
  <c r="F413" i="1"/>
  <c r="E413" i="1"/>
  <c r="M367" i="1"/>
  <c r="O367" i="1"/>
  <c r="Q367" i="1"/>
  <c r="S367" i="1" s="1"/>
  <c r="K367" i="1"/>
  <c r="F367" i="1"/>
  <c r="E367" i="1"/>
  <c r="M366" i="1"/>
  <c r="O366" i="1"/>
  <c r="Q366" i="1"/>
  <c r="R366" i="1" s="1"/>
  <c r="K366" i="1"/>
  <c r="F366" i="1"/>
  <c r="E366" i="1"/>
  <c r="M365" i="1"/>
  <c r="O365" i="1"/>
  <c r="Q365" i="1"/>
  <c r="K365" i="1"/>
  <c r="F365" i="1"/>
  <c r="E365" i="1"/>
  <c r="M319" i="1"/>
  <c r="O319" i="1"/>
  <c r="Q319" i="1"/>
  <c r="S319" i="1" s="1"/>
  <c r="K319" i="1"/>
  <c r="F319" i="1"/>
  <c r="E319" i="1"/>
  <c r="M318" i="1"/>
  <c r="O318" i="1"/>
  <c r="K318" i="1"/>
  <c r="F318" i="1"/>
  <c r="E318" i="1"/>
  <c r="M317" i="1"/>
  <c r="K317" i="1"/>
  <c r="F317" i="1"/>
  <c r="E317" i="1"/>
  <c r="M271" i="1"/>
  <c r="K271" i="1"/>
  <c r="F271" i="1"/>
  <c r="E271" i="1"/>
  <c r="M270" i="1"/>
  <c r="O270" i="1"/>
  <c r="Q270" i="1"/>
  <c r="K270" i="1"/>
  <c r="F270" i="1"/>
  <c r="E270" i="1"/>
  <c r="M269" i="1"/>
  <c r="O269" i="1"/>
  <c r="Q269" i="1"/>
  <c r="R269" i="1" s="1"/>
  <c r="K269" i="1"/>
  <c r="F269" i="1"/>
  <c r="E269" i="1"/>
  <c r="M223" i="1"/>
  <c r="O223" i="1"/>
  <c r="Q223" i="1"/>
  <c r="S223" i="1" s="1"/>
  <c r="K223" i="1"/>
  <c r="F223" i="1"/>
  <c r="E223" i="1"/>
  <c r="M222" i="1"/>
  <c r="K222" i="1"/>
  <c r="F222" i="1"/>
  <c r="E222" i="1"/>
  <c r="M221" i="1"/>
  <c r="O221" i="1"/>
  <c r="Q221" i="1"/>
  <c r="S221" i="1" s="1"/>
  <c r="K221" i="1"/>
  <c r="F221" i="1"/>
  <c r="E221" i="1"/>
  <c r="M175" i="1"/>
  <c r="O175" i="1"/>
  <c r="Q175" i="1"/>
  <c r="R175" i="1" s="1"/>
  <c r="K175" i="1"/>
  <c r="F175" i="1"/>
  <c r="E175" i="1"/>
  <c r="M174" i="1"/>
  <c r="O174" i="1"/>
  <c r="Q174" i="1"/>
  <c r="S174" i="1" s="1"/>
  <c r="K174" i="1"/>
  <c r="F174" i="1"/>
  <c r="E174" i="1"/>
  <c r="M173" i="1"/>
  <c r="O173" i="1"/>
  <c r="Q173" i="1"/>
  <c r="R173" i="1" s="1"/>
  <c r="K173" i="1"/>
  <c r="F173" i="1"/>
  <c r="E173" i="1"/>
  <c r="M127" i="1"/>
  <c r="O127" i="1"/>
  <c r="Q127" i="1"/>
  <c r="K127" i="1"/>
  <c r="F127" i="1"/>
  <c r="E127" i="1"/>
  <c r="M126" i="1"/>
  <c r="K126" i="1"/>
  <c r="F126" i="1"/>
  <c r="E126" i="1"/>
  <c r="M125" i="1"/>
  <c r="O125" i="1"/>
  <c r="Q125" i="1"/>
  <c r="S125" i="1" s="1"/>
  <c r="K125" i="1"/>
  <c r="F125" i="1"/>
  <c r="E125" i="1"/>
  <c r="M80" i="1"/>
  <c r="O80" i="1"/>
  <c r="Q80" i="1"/>
  <c r="K80" i="1"/>
  <c r="F80" i="1"/>
  <c r="E80" i="1"/>
  <c r="M79" i="1"/>
  <c r="O79" i="1"/>
  <c r="Q79" i="1"/>
  <c r="S79" i="1" s="1"/>
  <c r="K79" i="1"/>
  <c r="F79" i="1"/>
  <c r="E79" i="1"/>
  <c r="M78" i="1"/>
  <c r="O78" i="1"/>
  <c r="Q78" i="1"/>
  <c r="K78" i="1"/>
  <c r="F78" i="1"/>
  <c r="E78" i="1"/>
  <c r="G525" i="1"/>
  <c r="G524" i="1"/>
  <c r="F524" i="1"/>
  <c r="G522" i="1"/>
  <c r="F522" i="1"/>
  <c r="G521" i="1"/>
  <c r="F521" i="1"/>
  <c r="G520" i="1"/>
  <c r="F520" i="1"/>
  <c r="F523" i="1"/>
  <c r="G477" i="1"/>
  <c r="G485" i="1"/>
  <c r="D485" i="1"/>
  <c r="G476" i="1"/>
  <c r="F476" i="1"/>
  <c r="G474" i="1"/>
  <c r="F474" i="1"/>
  <c r="G473" i="1"/>
  <c r="F473" i="1"/>
  <c r="G472" i="1"/>
  <c r="F472" i="1"/>
  <c r="F475" i="1"/>
  <c r="G429" i="1"/>
  <c r="G437" i="1"/>
  <c r="D437" i="1"/>
  <c r="G428" i="1"/>
  <c r="F428" i="1"/>
  <c r="G426" i="1"/>
  <c r="F426" i="1"/>
  <c r="G425" i="1"/>
  <c r="F425" i="1"/>
  <c r="G424" i="1"/>
  <c r="F424" i="1"/>
  <c r="F427" i="1"/>
  <c r="G381" i="1"/>
  <c r="G389" i="1"/>
  <c r="D389" i="1"/>
  <c r="G380" i="1"/>
  <c r="F380" i="1"/>
  <c r="G378" i="1"/>
  <c r="F378" i="1"/>
  <c r="G377" i="1"/>
  <c r="F377" i="1"/>
  <c r="G376" i="1"/>
  <c r="F376" i="1"/>
  <c r="F379" i="1"/>
  <c r="G333" i="1"/>
  <c r="G332" i="1"/>
  <c r="F332" i="1"/>
  <c r="G330" i="1"/>
  <c r="F330" i="1"/>
  <c r="G329" i="1"/>
  <c r="F329" i="1"/>
  <c r="G328" i="1"/>
  <c r="F328" i="1"/>
  <c r="F331" i="1"/>
  <c r="G285" i="1"/>
  <c r="G293" i="1"/>
  <c r="D293" i="1"/>
  <c r="G284" i="1"/>
  <c r="F284" i="1"/>
  <c r="G282" i="1"/>
  <c r="F282" i="1"/>
  <c r="G281" i="1"/>
  <c r="F281" i="1"/>
  <c r="G280" i="1"/>
  <c r="F280" i="1"/>
  <c r="F283" i="1"/>
  <c r="G237" i="1"/>
  <c r="G245" i="1"/>
  <c r="D245" i="1"/>
  <c r="G236" i="1"/>
  <c r="F236" i="1"/>
  <c r="G234" i="1"/>
  <c r="F234" i="1"/>
  <c r="G233" i="1"/>
  <c r="F233" i="1"/>
  <c r="G232" i="1"/>
  <c r="F232" i="1"/>
  <c r="F235" i="1"/>
  <c r="G189" i="1"/>
  <c r="G197" i="1"/>
  <c r="D197" i="1"/>
  <c r="G188" i="1"/>
  <c r="F188" i="1"/>
  <c r="G186" i="1"/>
  <c r="F186" i="1"/>
  <c r="G185" i="1"/>
  <c r="F185" i="1"/>
  <c r="G184" i="1"/>
  <c r="F184" i="1"/>
  <c r="F187" i="1"/>
  <c r="G141" i="1"/>
  <c r="D141" i="1"/>
  <c r="G140" i="1"/>
  <c r="F140" i="1"/>
  <c r="G138" i="1"/>
  <c r="F138" i="1"/>
  <c r="G137" i="1"/>
  <c r="F137" i="1"/>
  <c r="G136" i="1"/>
  <c r="G144" i="1"/>
  <c r="F136" i="1"/>
  <c r="G94" i="1"/>
  <c r="D94" i="1"/>
  <c r="D194" i="9"/>
  <c r="D193" i="9"/>
  <c r="D192" i="9"/>
  <c r="D191" i="9"/>
  <c r="D190" i="9"/>
  <c r="D189" i="9"/>
  <c r="D188" i="9"/>
  <c r="D187" i="9"/>
  <c r="D186" i="9"/>
  <c r="D185" i="9"/>
  <c r="D184" i="9"/>
  <c r="D183" i="9"/>
  <c r="D182" i="9"/>
  <c r="D181" i="9"/>
  <c r="D180" i="9"/>
  <c r="D179" i="9"/>
  <c r="D178" i="9"/>
  <c r="D177" i="9"/>
  <c r="D176" i="9"/>
  <c r="D175" i="9"/>
  <c r="D174" i="9"/>
  <c r="D173" i="9"/>
  <c r="D172" i="9"/>
  <c r="D171" i="9"/>
  <c r="D170" i="9"/>
  <c r="D169" i="9"/>
  <c r="D168" i="9"/>
  <c r="D167" i="9"/>
  <c r="D166" i="9"/>
  <c r="D165" i="9"/>
  <c r="D164" i="9"/>
  <c r="D163" i="9"/>
  <c r="D162" i="9"/>
  <c r="D161" i="9"/>
  <c r="D160" i="9"/>
  <c r="D159" i="9"/>
  <c r="D158" i="9"/>
  <c r="D157" i="9"/>
  <c r="D156" i="9"/>
  <c r="D155" i="9"/>
  <c r="D154" i="9"/>
  <c r="D153" i="9"/>
  <c r="D152" i="9"/>
  <c r="D151" i="9"/>
  <c r="D150" i="9"/>
  <c r="D149" i="9"/>
  <c r="D148" i="9"/>
  <c r="D147" i="9"/>
  <c r="D146" i="9"/>
  <c r="D145" i="9"/>
  <c r="D144" i="9"/>
  <c r="D143" i="9"/>
  <c r="D142" i="9"/>
  <c r="D141" i="9"/>
  <c r="D140" i="9"/>
  <c r="D139" i="9"/>
  <c r="D138" i="9"/>
  <c r="D137" i="9"/>
  <c r="D136" i="9"/>
  <c r="D135" i="9"/>
  <c r="D134" i="9"/>
  <c r="D133" i="9"/>
  <c r="D132" i="9"/>
  <c r="D131" i="9"/>
  <c r="D130" i="9"/>
  <c r="D129" i="9"/>
  <c r="D128" i="9"/>
  <c r="D127" i="9"/>
  <c r="D126" i="9"/>
  <c r="D125" i="9"/>
  <c r="D124" i="9"/>
  <c r="D123" i="9"/>
  <c r="D122" i="9"/>
  <c r="D121" i="9"/>
  <c r="D120" i="9"/>
  <c r="D119" i="9"/>
  <c r="D118" i="9"/>
  <c r="D117" i="9"/>
  <c r="D116" i="9"/>
  <c r="D115" i="9"/>
  <c r="D114" i="9"/>
  <c r="D113" i="9"/>
  <c r="D112" i="9"/>
  <c r="D111" i="9"/>
  <c r="D110" i="9"/>
  <c r="O67" i="1"/>
  <c r="V15" i="1"/>
  <c r="D109" i="9"/>
  <c r="D108" i="9"/>
  <c r="D107" i="9"/>
  <c r="D106" i="9"/>
  <c r="D105" i="9"/>
  <c r="D104" i="9"/>
  <c r="D103" i="9"/>
  <c r="D102" i="9"/>
  <c r="D101" i="9"/>
  <c r="D100" i="9"/>
  <c r="D99" i="9"/>
  <c r="D98" i="9"/>
  <c r="D97" i="9"/>
  <c r="D96" i="9"/>
  <c r="D95" i="9"/>
  <c r="D94" i="9"/>
  <c r="D93" i="9"/>
  <c r="D92" i="9"/>
  <c r="D91" i="9"/>
  <c r="D90" i="9"/>
  <c r="D89" i="9"/>
  <c r="D88" i="9"/>
  <c r="D87" i="9"/>
  <c r="D86" i="9"/>
  <c r="D85" i="9"/>
  <c r="D84" i="9"/>
  <c r="D83" i="9"/>
  <c r="D82" i="9"/>
  <c r="D81" i="9"/>
  <c r="D80" i="9"/>
  <c r="D79" i="9"/>
  <c r="D78" i="9"/>
  <c r="D77" i="9"/>
  <c r="D76" i="9"/>
  <c r="D75" i="9"/>
  <c r="D74" i="9"/>
  <c r="D510" i="1"/>
  <c r="C511" i="1"/>
  <c r="A80" i="1"/>
  <c r="D126" i="1"/>
  <c r="C174" i="1"/>
  <c r="C175" i="1"/>
  <c r="C221" i="1"/>
  <c r="D222" i="1"/>
  <c r="A271" i="1"/>
  <c r="C317" i="1"/>
  <c r="A365" i="1"/>
  <c r="A462" i="1"/>
  <c r="D509" i="1"/>
  <c r="D79" i="1"/>
  <c r="A174" i="1"/>
  <c r="A221" i="1"/>
  <c r="D270" i="1"/>
  <c r="C318" i="1"/>
  <c r="A366" i="1"/>
  <c r="A413" i="1"/>
  <c r="C414" i="1"/>
  <c r="A463" i="1"/>
  <c r="C510" i="1"/>
  <c r="D511" i="1"/>
  <c r="A79" i="1"/>
  <c r="C80" i="1"/>
  <c r="D125" i="1"/>
  <c r="A127" i="1"/>
  <c r="C173" i="1"/>
  <c r="D174" i="1"/>
  <c r="D175" i="1"/>
  <c r="D221" i="1"/>
  <c r="A270" i="1"/>
  <c r="C271" i="1"/>
  <c r="D317" i="1"/>
  <c r="A319" i="1"/>
  <c r="C365" i="1"/>
  <c r="D366" i="1"/>
  <c r="D367" i="1"/>
  <c r="D413" i="1"/>
  <c r="A461" i="1"/>
  <c r="C462" i="1"/>
  <c r="D463" i="1"/>
  <c r="A511" i="1"/>
  <c r="D78" i="1"/>
  <c r="C125" i="1"/>
  <c r="A173" i="1"/>
  <c r="D223" i="1"/>
  <c r="D269" i="1"/>
  <c r="D318" i="1"/>
  <c r="C366" i="1"/>
  <c r="C367" i="1"/>
  <c r="C413" i="1"/>
  <c r="D414" i="1"/>
  <c r="D415" i="1"/>
  <c r="C463" i="1"/>
  <c r="C78" i="1"/>
  <c r="A125" i="1"/>
  <c r="C126" i="1"/>
  <c r="D127" i="1"/>
  <c r="A175" i="1"/>
  <c r="C222" i="1"/>
  <c r="C223" i="1"/>
  <c r="C269" i="1"/>
  <c r="A317" i="1"/>
  <c r="D319" i="1"/>
  <c r="A367" i="1"/>
  <c r="C415" i="1"/>
  <c r="D461" i="1"/>
  <c r="C509" i="1"/>
  <c r="A78" i="1"/>
  <c r="C79" i="1"/>
  <c r="D80" i="1"/>
  <c r="A126" i="1"/>
  <c r="C127" i="1"/>
  <c r="D173" i="1"/>
  <c r="A222" i="1"/>
  <c r="A223" i="1"/>
  <c r="A269" i="1"/>
  <c r="C270" i="1"/>
  <c r="D271" i="1"/>
  <c r="A318" i="1"/>
  <c r="C319" i="1"/>
  <c r="D365" i="1"/>
  <c r="A414" i="1"/>
  <c r="A415" i="1"/>
  <c r="C461" i="1"/>
  <c r="D462" i="1"/>
  <c r="A509" i="1"/>
  <c r="A510" i="1"/>
  <c r="N26" i="1"/>
  <c r="O463" i="1"/>
  <c r="Q463" i="1"/>
  <c r="R463" i="1" s="1"/>
  <c r="O271" i="1"/>
  <c r="Q271" i="1"/>
  <c r="R271" i="1" s="1"/>
  <c r="O126" i="1"/>
  <c r="Q126" i="1"/>
  <c r="S126" i="1" s="1"/>
  <c r="G478" i="1"/>
  <c r="D478" i="1"/>
  <c r="N24" i="1"/>
  <c r="E486" i="1"/>
  <c r="E485" i="1"/>
  <c r="E478" i="1"/>
  <c r="E477" i="1"/>
  <c r="E476" i="1"/>
  <c r="E475" i="1"/>
  <c r="E474" i="1"/>
  <c r="E473" i="1"/>
  <c r="E472" i="1"/>
  <c r="E471" i="1"/>
  <c r="M468" i="1"/>
  <c r="O468" i="1"/>
  <c r="D468" i="1"/>
  <c r="C468" i="1"/>
  <c r="M460" i="1"/>
  <c r="O460" i="1"/>
  <c r="Q460" i="1"/>
  <c r="R460" i="1" s="1"/>
  <c r="K460" i="1"/>
  <c r="F460" i="1"/>
  <c r="E460" i="1"/>
  <c r="D460" i="1"/>
  <c r="C460" i="1"/>
  <c r="M459" i="1"/>
  <c r="O459" i="1"/>
  <c r="Q459" i="1"/>
  <c r="S459" i="1" s="1"/>
  <c r="K459" i="1"/>
  <c r="F459" i="1"/>
  <c r="E459" i="1"/>
  <c r="D459" i="1"/>
  <c r="C459" i="1"/>
  <c r="M458" i="1"/>
  <c r="O458" i="1"/>
  <c r="Q458" i="1"/>
  <c r="S458" i="1" s="1"/>
  <c r="K458" i="1"/>
  <c r="F458" i="1"/>
  <c r="E458" i="1"/>
  <c r="D458" i="1"/>
  <c r="C458" i="1"/>
  <c r="M457" i="1"/>
  <c r="O457" i="1"/>
  <c r="Q457" i="1"/>
  <c r="R457" i="1" s="1"/>
  <c r="K457" i="1"/>
  <c r="F457" i="1"/>
  <c r="E457" i="1"/>
  <c r="D457" i="1"/>
  <c r="C457" i="1"/>
  <c r="M456" i="1"/>
  <c r="O456" i="1"/>
  <c r="Q456" i="1"/>
  <c r="R456" i="1" s="1"/>
  <c r="K456" i="1"/>
  <c r="F456" i="1"/>
  <c r="E456" i="1"/>
  <c r="D456" i="1"/>
  <c r="C456" i="1"/>
  <c r="L446" i="1"/>
  <c r="V445" i="1"/>
  <c r="K445" i="1"/>
  <c r="AA444" i="1"/>
  <c r="V444" i="1"/>
  <c r="K444" i="1"/>
  <c r="V12" i="1"/>
  <c r="V13" i="1"/>
  <c r="K8" i="1"/>
  <c r="W456" i="1"/>
  <c r="W459" i="1"/>
  <c r="W457" i="1"/>
  <c r="W458" i="1"/>
  <c r="W460" i="1"/>
  <c r="W468" i="1"/>
  <c r="K7" i="1"/>
  <c r="E534" i="1"/>
  <c r="E533" i="1"/>
  <c r="E526" i="1"/>
  <c r="E525" i="1"/>
  <c r="E524" i="1"/>
  <c r="E523" i="1"/>
  <c r="E522" i="1"/>
  <c r="E521" i="1"/>
  <c r="E520" i="1"/>
  <c r="E519" i="1"/>
  <c r="D516" i="1"/>
  <c r="C516" i="1"/>
  <c r="E438" i="1"/>
  <c r="E437" i="1"/>
  <c r="E430" i="1"/>
  <c r="E429" i="1"/>
  <c r="E428" i="1"/>
  <c r="E427" i="1"/>
  <c r="E426" i="1"/>
  <c r="E425" i="1"/>
  <c r="E424" i="1"/>
  <c r="E423" i="1"/>
  <c r="D420" i="1"/>
  <c r="C420" i="1"/>
  <c r="E390" i="1"/>
  <c r="E389" i="1"/>
  <c r="E382" i="1"/>
  <c r="E381" i="1"/>
  <c r="E380" i="1"/>
  <c r="E379" i="1"/>
  <c r="E378" i="1"/>
  <c r="E377" i="1"/>
  <c r="E376" i="1"/>
  <c r="E375" i="1"/>
  <c r="D372" i="1"/>
  <c r="C372" i="1"/>
  <c r="E342" i="1"/>
  <c r="E341" i="1"/>
  <c r="E334" i="1"/>
  <c r="E333" i="1"/>
  <c r="E332" i="1"/>
  <c r="E331" i="1"/>
  <c r="E330" i="1"/>
  <c r="E329" i="1"/>
  <c r="E328" i="1"/>
  <c r="E327" i="1"/>
  <c r="D324" i="1"/>
  <c r="C324" i="1"/>
  <c r="E294" i="1"/>
  <c r="E293" i="1"/>
  <c r="E286" i="1"/>
  <c r="E285" i="1"/>
  <c r="D285" i="1"/>
  <c r="E284" i="1"/>
  <c r="E283" i="1"/>
  <c r="E282" i="1"/>
  <c r="E281" i="1"/>
  <c r="E280" i="1"/>
  <c r="E279" i="1"/>
  <c r="D276" i="1"/>
  <c r="C276" i="1"/>
  <c r="E246" i="1"/>
  <c r="E245" i="1"/>
  <c r="E238" i="1"/>
  <c r="E237" i="1"/>
  <c r="E236" i="1"/>
  <c r="E235" i="1"/>
  <c r="E234" i="1"/>
  <c r="E233" i="1"/>
  <c r="E232" i="1"/>
  <c r="E231" i="1"/>
  <c r="D228" i="1"/>
  <c r="C228" i="1"/>
  <c r="E198" i="1"/>
  <c r="E197" i="1"/>
  <c r="E190" i="1"/>
  <c r="E189" i="1"/>
  <c r="E188" i="1"/>
  <c r="E187" i="1"/>
  <c r="E186" i="1"/>
  <c r="E185" i="1"/>
  <c r="E184" i="1"/>
  <c r="E183" i="1"/>
  <c r="D180" i="1"/>
  <c r="C180" i="1"/>
  <c r="E150" i="1"/>
  <c r="E149" i="1"/>
  <c r="E148" i="1"/>
  <c r="D148" i="1"/>
  <c r="E142" i="1"/>
  <c r="E141" i="1"/>
  <c r="E140" i="1"/>
  <c r="E139" i="1"/>
  <c r="E138" i="1"/>
  <c r="E137" i="1"/>
  <c r="E136" i="1"/>
  <c r="E135" i="1"/>
  <c r="D132" i="1"/>
  <c r="C132" i="1"/>
  <c r="E102" i="1"/>
  <c r="E101" i="1"/>
  <c r="E100" i="1"/>
  <c r="E95" i="1"/>
  <c r="E94" i="1"/>
  <c r="E93" i="1"/>
  <c r="E92" i="1"/>
  <c r="E91" i="1"/>
  <c r="E90" i="1"/>
  <c r="E89" i="1"/>
  <c r="E88" i="1"/>
  <c r="E87" i="1"/>
  <c r="A84" i="1"/>
  <c r="C84" i="1"/>
  <c r="W461" i="1"/>
  <c r="W462" i="1"/>
  <c r="W463" i="1"/>
  <c r="W79" i="1"/>
  <c r="W80" i="1"/>
  <c r="W78" i="1"/>
  <c r="M516" i="1"/>
  <c r="O516" i="1"/>
  <c r="Q516" i="1"/>
  <c r="S516" i="1" s="1"/>
  <c r="M508" i="1"/>
  <c r="O508" i="1"/>
  <c r="Q508" i="1"/>
  <c r="R508" i="1" s="1"/>
  <c r="M507" i="1"/>
  <c r="O507" i="1"/>
  <c r="Q507" i="1"/>
  <c r="S507" i="1" s="1"/>
  <c r="M506" i="1"/>
  <c r="M505" i="1"/>
  <c r="O505" i="1"/>
  <c r="Q505" i="1"/>
  <c r="S505" i="1" s="1"/>
  <c r="M504" i="1"/>
  <c r="O504" i="1"/>
  <c r="Q504" i="1"/>
  <c r="R504" i="1" s="1"/>
  <c r="M420" i="1"/>
  <c r="O420" i="1"/>
  <c r="Q420" i="1"/>
  <c r="S420" i="1" s="1"/>
  <c r="M412" i="1"/>
  <c r="O412" i="1"/>
  <c r="Q412" i="1"/>
  <c r="R412" i="1" s="1"/>
  <c r="M411" i="1"/>
  <c r="O411" i="1"/>
  <c r="Q411" i="1"/>
  <c r="S411" i="1" s="1"/>
  <c r="M410" i="1"/>
  <c r="O410" i="1"/>
  <c r="Q410" i="1"/>
  <c r="S410" i="1" s="1"/>
  <c r="M409" i="1"/>
  <c r="M408" i="1"/>
  <c r="O408" i="1"/>
  <c r="Q408" i="1"/>
  <c r="R408" i="1" s="1"/>
  <c r="M372" i="1"/>
  <c r="O372" i="1"/>
  <c r="Q372" i="1"/>
  <c r="S372" i="1" s="1"/>
  <c r="M364" i="1"/>
  <c r="M363" i="1"/>
  <c r="O363" i="1"/>
  <c r="Q363" i="1"/>
  <c r="M362" i="1"/>
  <c r="O362" i="1"/>
  <c r="Q362" i="1"/>
  <c r="S362" i="1" s="1"/>
  <c r="M361" i="1"/>
  <c r="O361" i="1"/>
  <c r="Q361" i="1"/>
  <c r="S361" i="1" s="1"/>
  <c r="M360" i="1"/>
  <c r="M324" i="1"/>
  <c r="O324" i="1"/>
  <c r="Q324" i="1"/>
  <c r="S324" i="1" s="1"/>
  <c r="M316" i="1"/>
  <c r="M315" i="1"/>
  <c r="O315" i="1"/>
  <c r="Q315" i="1"/>
  <c r="M314" i="1"/>
  <c r="O314" i="1"/>
  <c r="Q314" i="1"/>
  <c r="R314" i="1" s="1"/>
  <c r="M313" i="1"/>
  <c r="O313" i="1"/>
  <c r="Q313" i="1"/>
  <c r="R313" i="1" s="1"/>
  <c r="M312" i="1"/>
  <c r="O312" i="1"/>
  <c r="Q312" i="1"/>
  <c r="S312" i="1" s="1"/>
  <c r="M276" i="1"/>
  <c r="O276" i="1"/>
  <c r="Q276" i="1"/>
  <c r="S276" i="1" s="1"/>
  <c r="M268" i="1"/>
  <c r="M267" i="1"/>
  <c r="O267" i="1"/>
  <c r="Q267" i="1"/>
  <c r="R267" i="1" s="1"/>
  <c r="M266" i="1"/>
  <c r="O266" i="1"/>
  <c r="Q266" i="1"/>
  <c r="M265" i="1"/>
  <c r="O265" i="1"/>
  <c r="Q265" i="1"/>
  <c r="R265" i="1" s="1"/>
  <c r="M264" i="1"/>
  <c r="O264" i="1"/>
  <c r="Q264" i="1"/>
  <c r="R264" i="1" s="1"/>
  <c r="M228" i="1"/>
  <c r="O228" i="1"/>
  <c r="Q228" i="1"/>
  <c r="R228" i="1" s="1"/>
  <c r="N226" i="1"/>
  <c r="N232" i="1"/>
  <c r="N233" i="1"/>
  <c r="N234" i="1"/>
  <c r="M220" i="1"/>
  <c r="O220" i="1"/>
  <c r="Q220" i="1"/>
  <c r="R220" i="1" s="1"/>
  <c r="M219" i="1"/>
  <c r="M218" i="1"/>
  <c r="O218" i="1"/>
  <c r="Q218" i="1"/>
  <c r="S218" i="1" s="1"/>
  <c r="M217" i="1"/>
  <c r="M216" i="1"/>
  <c r="O216" i="1"/>
  <c r="Q216" i="1"/>
  <c r="S216" i="1" s="1"/>
  <c r="M180" i="1"/>
  <c r="O180" i="1"/>
  <c r="Q180" i="1"/>
  <c r="S180" i="1" s="1"/>
  <c r="M172" i="1"/>
  <c r="O172" i="1"/>
  <c r="Q172" i="1"/>
  <c r="S172" i="1" s="1"/>
  <c r="M171" i="1"/>
  <c r="M170" i="1"/>
  <c r="O170" i="1"/>
  <c r="Q170" i="1"/>
  <c r="M169" i="1"/>
  <c r="M168" i="1"/>
  <c r="O168" i="1"/>
  <c r="Q168" i="1"/>
  <c r="R168" i="1" s="1"/>
  <c r="M132" i="1"/>
  <c r="O132" i="1"/>
  <c r="Q132" i="1"/>
  <c r="R132" i="1" s="1"/>
  <c r="M124" i="1"/>
  <c r="O124" i="1"/>
  <c r="Q124" i="1"/>
  <c r="M123" i="1"/>
  <c r="O123" i="1"/>
  <c r="Q123" i="1"/>
  <c r="R123" i="1" s="1"/>
  <c r="M122" i="1"/>
  <c r="M121" i="1"/>
  <c r="O121" i="1"/>
  <c r="Q121" i="1"/>
  <c r="M120" i="1"/>
  <c r="M74" i="1"/>
  <c r="O74" i="1"/>
  <c r="Q74" i="1"/>
  <c r="R74" i="1" s="1"/>
  <c r="N178" i="1"/>
  <c r="N197" i="1"/>
  <c r="W127" i="1"/>
  <c r="W126" i="1"/>
  <c r="W125" i="1"/>
  <c r="J534" i="1"/>
  <c r="K508" i="1"/>
  <c r="K507" i="1"/>
  <c r="K506" i="1"/>
  <c r="K505" i="1"/>
  <c r="K504" i="1"/>
  <c r="L494" i="1"/>
  <c r="V493" i="1"/>
  <c r="K493" i="1"/>
  <c r="AA492" i="1"/>
  <c r="V492" i="1"/>
  <c r="K492" i="1"/>
  <c r="J438" i="1"/>
  <c r="K412" i="1"/>
  <c r="K411" i="1"/>
  <c r="K410" i="1"/>
  <c r="K409" i="1"/>
  <c r="K408" i="1"/>
  <c r="L398" i="1"/>
  <c r="V397" i="1"/>
  <c r="K397" i="1"/>
  <c r="AA396" i="1"/>
  <c r="V396" i="1"/>
  <c r="K396" i="1"/>
  <c r="J390" i="1"/>
  <c r="K364" i="1"/>
  <c r="K363" i="1"/>
  <c r="K362" i="1"/>
  <c r="K361" i="1"/>
  <c r="K360" i="1"/>
  <c r="L350" i="1"/>
  <c r="V349" i="1"/>
  <c r="K349" i="1"/>
  <c r="AA348" i="1"/>
  <c r="V348" i="1"/>
  <c r="K348" i="1"/>
  <c r="J342" i="1"/>
  <c r="K316" i="1"/>
  <c r="K315" i="1"/>
  <c r="K314" i="1"/>
  <c r="K313" i="1"/>
  <c r="K312" i="1"/>
  <c r="L302" i="1"/>
  <c r="V301" i="1"/>
  <c r="K301" i="1"/>
  <c r="AA300" i="1"/>
  <c r="V300" i="1"/>
  <c r="K300" i="1"/>
  <c r="J294" i="1"/>
  <c r="K268" i="1"/>
  <c r="K267" i="1"/>
  <c r="K266" i="1"/>
  <c r="K265" i="1"/>
  <c r="K264" i="1"/>
  <c r="L254" i="1"/>
  <c r="V253" i="1"/>
  <c r="K253" i="1"/>
  <c r="AA252" i="1"/>
  <c r="V252" i="1"/>
  <c r="K252" i="1"/>
  <c r="J246" i="1"/>
  <c r="K220" i="1"/>
  <c r="O219" i="1"/>
  <c r="Q219" i="1"/>
  <c r="S219" i="1" s="1"/>
  <c r="K219" i="1"/>
  <c r="K218" i="1"/>
  <c r="K217" i="1"/>
  <c r="K216" i="1"/>
  <c r="L206" i="1"/>
  <c r="V205" i="1"/>
  <c r="K205" i="1"/>
  <c r="AA204" i="1"/>
  <c r="V204" i="1"/>
  <c r="K204" i="1"/>
  <c r="J198" i="1"/>
  <c r="K172" i="1"/>
  <c r="K171" i="1"/>
  <c r="K170" i="1"/>
  <c r="O169" i="1"/>
  <c r="Q169" i="1"/>
  <c r="S169" i="1" s="1"/>
  <c r="K169" i="1"/>
  <c r="K168" i="1"/>
  <c r="L158" i="1"/>
  <c r="V157" i="1"/>
  <c r="K157" i="1"/>
  <c r="AA156" i="1"/>
  <c r="V156" i="1"/>
  <c r="K156" i="1"/>
  <c r="J150" i="1"/>
  <c r="K124" i="1"/>
  <c r="K123" i="1"/>
  <c r="K122" i="1"/>
  <c r="K121" i="1"/>
  <c r="O120" i="1"/>
  <c r="Q120" i="1"/>
  <c r="S120" i="1" s="1"/>
  <c r="K120" i="1"/>
  <c r="L110" i="1"/>
  <c r="V109" i="1"/>
  <c r="K109" i="1"/>
  <c r="AA108" i="1"/>
  <c r="V108" i="1"/>
  <c r="K108" i="1"/>
  <c r="E96" i="1"/>
  <c r="M84" i="1"/>
  <c r="O84" i="1"/>
  <c r="Q84" i="1"/>
  <c r="S84" i="1" s="1"/>
  <c r="M77" i="1"/>
  <c r="O77" i="1"/>
  <c r="Q77" i="1"/>
  <c r="R77" i="1" s="1"/>
  <c r="K77" i="1"/>
  <c r="M76" i="1"/>
  <c r="O76" i="1"/>
  <c r="Q76" i="1"/>
  <c r="K76" i="1"/>
  <c r="M75" i="1"/>
  <c r="O75" i="1"/>
  <c r="Q75" i="1"/>
  <c r="R75" i="1" s="1"/>
  <c r="K75" i="1"/>
  <c r="K74" i="1"/>
  <c r="M73" i="1"/>
  <c r="O73" i="1"/>
  <c r="Q73" i="1"/>
  <c r="K73" i="1"/>
  <c r="L63" i="1"/>
  <c r="V62" i="1"/>
  <c r="K62" i="1"/>
  <c r="AA61" i="1"/>
  <c r="V61" i="1"/>
  <c r="K61" i="1"/>
  <c r="L57" i="1"/>
  <c r="L55" i="1"/>
  <c r="L53" i="1"/>
  <c r="L51" i="1"/>
  <c r="L49" i="1"/>
  <c r="L47" i="1"/>
  <c r="L45" i="1"/>
  <c r="L43" i="1"/>
  <c r="L41" i="1"/>
  <c r="L39" i="1"/>
  <c r="K23" i="1"/>
  <c r="K22" i="1"/>
  <c r="K21" i="1"/>
  <c r="K20" i="1"/>
  <c r="K19" i="1"/>
  <c r="L9" i="1"/>
  <c r="AA6" i="1"/>
  <c r="K6"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09" i="1"/>
  <c r="I510" i="1"/>
  <c r="I511" i="1"/>
  <c r="I99" i="1"/>
  <c r="I100" i="1"/>
  <c r="I101" i="1"/>
  <c r="I102" i="1"/>
  <c r="I103" i="1"/>
  <c r="I104" i="1"/>
  <c r="I105" i="1"/>
  <c r="F508" i="1"/>
  <c r="E508" i="1"/>
  <c r="D508" i="1"/>
  <c r="C508" i="1"/>
  <c r="F507" i="1"/>
  <c r="E507" i="1"/>
  <c r="D507" i="1"/>
  <c r="C507" i="1"/>
  <c r="F506" i="1"/>
  <c r="E506" i="1"/>
  <c r="D506" i="1"/>
  <c r="C506" i="1"/>
  <c r="F505" i="1"/>
  <c r="E505" i="1"/>
  <c r="D505" i="1"/>
  <c r="C505" i="1"/>
  <c r="F504" i="1"/>
  <c r="E504" i="1"/>
  <c r="D504" i="1"/>
  <c r="C504" i="1"/>
  <c r="F412" i="1"/>
  <c r="E412" i="1"/>
  <c r="D412" i="1"/>
  <c r="C412" i="1"/>
  <c r="F411" i="1"/>
  <c r="E411" i="1"/>
  <c r="D411" i="1"/>
  <c r="C411" i="1"/>
  <c r="F410" i="1"/>
  <c r="E410" i="1"/>
  <c r="D410" i="1"/>
  <c r="C410" i="1"/>
  <c r="F409" i="1"/>
  <c r="E409" i="1"/>
  <c r="D409" i="1"/>
  <c r="C409" i="1"/>
  <c r="F408" i="1"/>
  <c r="E408" i="1"/>
  <c r="D408" i="1"/>
  <c r="C408" i="1"/>
  <c r="F364" i="1"/>
  <c r="E364" i="1"/>
  <c r="D364" i="1"/>
  <c r="C364" i="1"/>
  <c r="F363" i="1"/>
  <c r="E363" i="1"/>
  <c r="D363" i="1"/>
  <c r="C363" i="1"/>
  <c r="F362" i="1"/>
  <c r="E362" i="1"/>
  <c r="D362" i="1"/>
  <c r="C362" i="1"/>
  <c r="F361" i="1"/>
  <c r="E361" i="1"/>
  <c r="D361" i="1"/>
  <c r="C361" i="1"/>
  <c r="F360" i="1"/>
  <c r="E360" i="1"/>
  <c r="D360" i="1"/>
  <c r="C360" i="1"/>
  <c r="F316" i="1"/>
  <c r="E316" i="1"/>
  <c r="D316" i="1"/>
  <c r="C316" i="1"/>
  <c r="F315" i="1"/>
  <c r="E315" i="1"/>
  <c r="D315" i="1"/>
  <c r="C315" i="1"/>
  <c r="F314" i="1"/>
  <c r="E314" i="1"/>
  <c r="D314" i="1"/>
  <c r="C314" i="1"/>
  <c r="F313" i="1"/>
  <c r="E313" i="1"/>
  <c r="D313" i="1"/>
  <c r="C313" i="1"/>
  <c r="F312" i="1"/>
  <c r="E312" i="1"/>
  <c r="D312" i="1"/>
  <c r="C312" i="1"/>
  <c r="F268" i="1"/>
  <c r="E268" i="1"/>
  <c r="D268" i="1"/>
  <c r="C268" i="1"/>
  <c r="F267" i="1"/>
  <c r="E267" i="1"/>
  <c r="D267" i="1"/>
  <c r="C267" i="1"/>
  <c r="F266" i="1"/>
  <c r="E266" i="1"/>
  <c r="D266" i="1"/>
  <c r="C266" i="1"/>
  <c r="F265" i="1"/>
  <c r="E265" i="1"/>
  <c r="D265" i="1"/>
  <c r="C265" i="1"/>
  <c r="F264" i="1"/>
  <c r="E264" i="1"/>
  <c r="D264" i="1"/>
  <c r="C264" i="1"/>
  <c r="F220" i="1"/>
  <c r="E220" i="1"/>
  <c r="D220" i="1"/>
  <c r="C220" i="1"/>
  <c r="F219" i="1"/>
  <c r="E219" i="1"/>
  <c r="D219" i="1"/>
  <c r="C219" i="1"/>
  <c r="F218" i="1"/>
  <c r="E218" i="1"/>
  <c r="D218" i="1"/>
  <c r="C218" i="1"/>
  <c r="F217" i="1"/>
  <c r="E217" i="1"/>
  <c r="D217" i="1"/>
  <c r="C217" i="1"/>
  <c r="F216" i="1"/>
  <c r="E216" i="1"/>
  <c r="D216" i="1"/>
  <c r="C216" i="1"/>
  <c r="F172" i="1"/>
  <c r="E172" i="1"/>
  <c r="D172" i="1"/>
  <c r="C172" i="1"/>
  <c r="F171" i="1"/>
  <c r="E171" i="1"/>
  <c r="D171" i="1"/>
  <c r="C171" i="1"/>
  <c r="F170" i="1"/>
  <c r="E170" i="1"/>
  <c r="D170" i="1"/>
  <c r="C170" i="1"/>
  <c r="F169" i="1"/>
  <c r="E169" i="1"/>
  <c r="D169" i="1"/>
  <c r="C169" i="1"/>
  <c r="F168" i="1"/>
  <c r="E168" i="1"/>
  <c r="D168" i="1"/>
  <c r="C168" i="1"/>
  <c r="F124" i="1"/>
  <c r="E124" i="1"/>
  <c r="D124" i="1"/>
  <c r="C124" i="1"/>
  <c r="F123" i="1"/>
  <c r="E123" i="1"/>
  <c r="D123" i="1"/>
  <c r="C123" i="1"/>
  <c r="F122" i="1"/>
  <c r="E122" i="1"/>
  <c r="D122" i="1"/>
  <c r="C122" i="1"/>
  <c r="F121" i="1"/>
  <c r="E121" i="1"/>
  <c r="D121" i="1"/>
  <c r="C121" i="1"/>
  <c r="F120" i="1"/>
  <c r="E120" i="1"/>
  <c r="D120" i="1"/>
  <c r="C120" i="1"/>
  <c r="D100" i="1"/>
  <c r="F92" i="1"/>
  <c r="G92" i="1"/>
  <c r="F90" i="1"/>
  <c r="G90" i="1"/>
  <c r="F89" i="1"/>
  <c r="F88" i="1"/>
  <c r="G88" i="1"/>
  <c r="D84" i="1"/>
  <c r="F77" i="1"/>
  <c r="E77" i="1"/>
  <c r="D77" i="1"/>
  <c r="C77" i="1"/>
  <c r="A77" i="1"/>
  <c r="F76" i="1"/>
  <c r="E76" i="1"/>
  <c r="D76" i="1"/>
  <c r="C76" i="1"/>
  <c r="A76" i="1"/>
  <c r="F75" i="1"/>
  <c r="E75" i="1"/>
  <c r="D75" i="1"/>
  <c r="C75" i="1"/>
  <c r="A75" i="1"/>
  <c r="F74" i="1"/>
  <c r="E74" i="1"/>
  <c r="D74" i="1"/>
  <c r="C74" i="1"/>
  <c r="A74" i="1"/>
  <c r="F73" i="1"/>
  <c r="E73" i="1"/>
  <c r="D73" i="1"/>
  <c r="C73" i="1"/>
  <c r="A73" i="1"/>
  <c r="D69" i="1"/>
  <c r="W121" i="1"/>
  <c r="N21" i="1"/>
  <c r="W120" i="1"/>
  <c r="W124" i="1"/>
  <c r="N514" i="1"/>
  <c r="W123" i="1"/>
  <c r="W122" i="1"/>
  <c r="O268" i="1"/>
  <c r="Q268" i="1"/>
  <c r="S268" i="1" s="1"/>
  <c r="W132" i="1"/>
  <c r="A32" i="9"/>
  <c r="A26" i="9"/>
  <c r="A25" i="9"/>
  <c r="A20" i="9"/>
  <c r="A19" i="9"/>
  <c r="A16" i="9"/>
  <c r="W509" i="1"/>
  <c r="W511" i="1"/>
  <c r="W510" i="1"/>
  <c r="W413" i="1"/>
  <c r="W415" i="1"/>
  <c r="W414" i="1"/>
  <c r="W365" i="1"/>
  <c r="W366" i="1"/>
  <c r="W367" i="1"/>
  <c r="W317" i="1"/>
  <c r="N322" i="1"/>
  <c r="Q318" i="1"/>
  <c r="R318" i="1" s="1"/>
  <c r="W318" i="1"/>
  <c r="W319" i="1"/>
  <c r="W269" i="1"/>
  <c r="W271" i="1"/>
  <c r="W270" i="1"/>
  <c r="W222" i="1"/>
  <c r="W221" i="1"/>
  <c r="W223" i="1"/>
  <c r="W175" i="1"/>
  <c r="W174" i="1"/>
  <c r="W173" i="1"/>
  <c r="W324" i="1"/>
  <c r="W315" i="1"/>
  <c r="W313" i="1"/>
  <c r="W314" i="1"/>
  <c r="W316" i="1"/>
  <c r="W312" i="1"/>
  <c r="W372" i="1"/>
  <c r="W362" i="1"/>
  <c r="W361" i="1"/>
  <c r="W364" i="1"/>
  <c r="W360" i="1"/>
  <c r="W363" i="1"/>
  <c r="W169" i="1"/>
  <c r="W172" i="1"/>
  <c r="W171" i="1"/>
  <c r="W170" i="1"/>
  <c r="W84" i="1"/>
  <c r="W276" i="1"/>
  <c r="W268" i="1"/>
  <c r="W264" i="1"/>
  <c r="W267" i="1"/>
  <c r="W265" i="1"/>
  <c r="W266" i="1"/>
  <c r="W516" i="1"/>
  <c r="W507" i="1"/>
  <c r="W505" i="1"/>
  <c r="W506" i="1"/>
  <c r="W508" i="1"/>
  <c r="W504" i="1"/>
  <c r="W228" i="1"/>
  <c r="W218" i="1"/>
  <c r="W220" i="1"/>
  <c r="W217" i="1"/>
  <c r="W216" i="1"/>
  <c r="W219" i="1"/>
  <c r="W420" i="1"/>
  <c r="W412" i="1"/>
  <c r="W408" i="1"/>
  <c r="W411" i="1"/>
  <c r="W409" i="1"/>
  <c r="W410" i="1"/>
  <c r="J437" i="1"/>
  <c r="J341" i="1"/>
  <c r="J245" i="1"/>
  <c r="J149" i="1"/>
  <c r="J533" i="1"/>
  <c r="J389" i="1"/>
  <c r="J293" i="1"/>
  <c r="J197" i="1"/>
  <c r="J340" i="1"/>
  <c r="J244" i="1"/>
  <c r="J148" i="1"/>
  <c r="J388" i="1"/>
  <c r="J292" i="1"/>
  <c r="J196" i="1"/>
  <c r="J436" i="1"/>
  <c r="F24" i="9"/>
  <c r="F27" i="9"/>
  <c r="N19" i="1"/>
  <c r="W180" i="1"/>
  <c r="W168" i="1"/>
  <c r="W77" i="1"/>
  <c r="W73" i="1"/>
  <c r="W75" i="1"/>
  <c r="W76" i="1"/>
  <c r="W74" i="1"/>
  <c r="A218" i="1"/>
  <c r="A219" i="1"/>
  <c r="D260" i="1"/>
  <c r="A276" i="1"/>
  <c r="A314" i="1"/>
  <c r="A324" i="1"/>
  <c r="A315" i="1"/>
  <c r="D308" i="1"/>
  <c r="A312" i="1"/>
  <c r="A360" i="1"/>
  <c r="A361" i="1"/>
  <c r="A372" i="1"/>
  <c r="A363" i="1"/>
  <c r="D356" i="1"/>
  <c r="A362" i="1"/>
  <c r="A364" i="1"/>
  <c r="A468" i="1"/>
  <c r="Q468" i="1"/>
  <c r="R468" i="1" s="1"/>
  <c r="A460" i="1"/>
  <c r="A456" i="1"/>
  <c r="G331" i="1"/>
  <c r="G336" i="1"/>
  <c r="G523" i="1"/>
  <c r="G528" i="1"/>
  <c r="A172" i="1"/>
  <c r="W524" i="1"/>
  <c r="L534" i="1"/>
  <c r="W534" i="1"/>
  <c r="W523" i="1"/>
  <c r="W521" i="1"/>
  <c r="W520" i="1"/>
  <c r="L533" i="1"/>
  <c r="L532" i="1"/>
  <c r="W532" i="1"/>
  <c r="N274" i="1"/>
  <c r="L292" i="1"/>
  <c r="L294" i="1"/>
  <c r="L293" i="1"/>
  <c r="A220" i="1"/>
  <c r="O258" i="1"/>
  <c r="W382" i="1"/>
  <c r="L390" i="1"/>
  <c r="L389" i="1"/>
  <c r="L388" i="1"/>
  <c r="W476" i="1"/>
  <c r="W484" i="1"/>
  <c r="G283" i="1"/>
  <c r="G288" i="1"/>
  <c r="G475" i="1"/>
  <c r="G480" i="1"/>
  <c r="O306" i="1"/>
  <c r="O354" i="1"/>
  <c r="N130" i="1"/>
  <c r="L149" i="1"/>
  <c r="W149" i="1"/>
  <c r="L150" i="1"/>
  <c r="W150" i="1"/>
  <c r="L148" i="1"/>
  <c r="W140" i="1"/>
  <c r="L245" i="1"/>
  <c r="W245" i="1"/>
  <c r="L246" i="1"/>
  <c r="L244" i="1"/>
  <c r="W244" i="1"/>
  <c r="W237" i="1"/>
  <c r="G235" i="1"/>
  <c r="G240" i="1"/>
  <c r="G427" i="1"/>
  <c r="G432" i="1"/>
  <c r="W525" i="1"/>
  <c r="O498" i="1"/>
  <c r="L342" i="1"/>
  <c r="L341" i="1"/>
  <c r="W341" i="1"/>
  <c r="W333" i="1"/>
  <c r="W332" i="1"/>
  <c r="L340" i="1"/>
  <c r="W340" i="1"/>
  <c r="W526" i="1"/>
  <c r="L198" i="1"/>
  <c r="W190" i="1"/>
  <c r="W189" i="1"/>
  <c r="W184" i="1"/>
  <c r="L197" i="1"/>
  <c r="W197" i="1"/>
  <c r="L196" i="1"/>
  <c r="W196" i="1"/>
  <c r="W186" i="1"/>
  <c r="W187" i="1"/>
  <c r="W198" i="1"/>
  <c r="G187" i="1"/>
  <c r="G192" i="1"/>
  <c r="G379" i="1"/>
  <c r="G384" i="1"/>
  <c r="N418" i="1"/>
  <c r="W424" i="1"/>
  <c r="L438" i="1"/>
  <c r="W438" i="1"/>
  <c r="L437" i="1"/>
  <c r="L436" i="1"/>
  <c r="W533" i="1"/>
  <c r="N466" i="1"/>
  <c r="W101" i="1"/>
  <c r="W143" i="1"/>
  <c r="W191" i="1"/>
  <c r="B319" i="1"/>
  <c r="N520" i="1"/>
  <c r="N521" i="1"/>
  <c r="N522" i="1"/>
  <c r="B271" i="1"/>
  <c r="W327" i="1"/>
  <c r="B221" i="1"/>
  <c r="B365" i="1"/>
  <c r="B510" i="1"/>
  <c r="W527" i="1"/>
  <c r="B413" i="1"/>
  <c r="W431" i="1"/>
  <c r="B318" i="1"/>
  <c r="W335" i="1"/>
  <c r="W183" i="1"/>
  <c r="B132" i="1"/>
  <c r="B313" i="1"/>
  <c r="B312" i="1"/>
  <c r="B315" i="1"/>
  <c r="B316" i="1"/>
  <c r="T306" i="1"/>
  <c r="B314" i="1"/>
  <c r="D309" i="1"/>
  <c r="B324" i="1"/>
  <c r="D429" i="1"/>
  <c r="W519" i="1"/>
  <c r="W522" i="1"/>
  <c r="G438" i="1"/>
  <c r="D438" i="1"/>
  <c r="W188" i="1"/>
  <c r="B267" i="1"/>
  <c r="B410" i="1"/>
  <c r="W342" i="1"/>
  <c r="A168" i="1"/>
  <c r="B412" i="1"/>
  <c r="F91" i="1"/>
  <c r="A120" i="1"/>
  <c r="N533" i="1"/>
  <c r="N534" i="1"/>
  <c r="M534" i="1"/>
  <c r="O534" i="1"/>
  <c r="Q534" i="1"/>
  <c r="S534" i="1" s="1"/>
  <c r="T114" i="1"/>
  <c r="W294" i="1"/>
  <c r="B364" i="1"/>
  <c r="D477" i="1"/>
  <c r="O114" i="1"/>
  <c r="W280" i="1"/>
  <c r="W232" i="1"/>
  <c r="W279" i="1"/>
  <c r="W334" i="1"/>
  <c r="W381" i="1"/>
  <c r="D237" i="1"/>
  <c r="G246" i="1"/>
  <c r="D246" i="1"/>
  <c r="W292" i="1"/>
  <c r="A505" i="1"/>
  <c r="W286" i="1"/>
  <c r="A122" i="1"/>
  <c r="W285" i="1"/>
  <c r="W137" i="1"/>
  <c r="G238" i="1"/>
  <c r="D238" i="1"/>
  <c r="W281" i="1"/>
  <c r="A504" i="1"/>
  <c r="G486" i="1"/>
  <c r="D486" i="1"/>
  <c r="N149" i="1"/>
  <c r="N150" i="1"/>
  <c r="G139" i="1"/>
  <c r="A316" i="1"/>
  <c r="W138" i="1"/>
  <c r="G91" i="1"/>
  <c r="G96" i="1"/>
  <c r="W234" i="1"/>
  <c r="W328" i="1"/>
  <c r="W139" i="1"/>
  <c r="W282" i="1"/>
  <c r="W329" i="1"/>
  <c r="A313" i="1"/>
  <c r="B219" i="1"/>
  <c r="W141" i="1"/>
  <c r="W284" i="1"/>
  <c r="W472" i="1"/>
  <c r="M519" i="1"/>
  <c r="O519" i="1"/>
  <c r="Q519" i="1"/>
  <c r="R519" i="1" s="1"/>
  <c r="W135" i="1"/>
  <c r="W485" i="1"/>
  <c r="W478" i="1"/>
  <c r="F139" i="1"/>
  <c r="W136" i="1"/>
  <c r="B269" i="1"/>
  <c r="T258" i="1"/>
  <c r="B266" i="1"/>
  <c r="B270" i="1"/>
  <c r="T162" i="1"/>
  <c r="B264" i="1"/>
  <c r="D261" i="1"/>
  <c r="B268" i="1"/>
  <c r="D501" i="1"/>
  <c r="B265" i="1"/>
  <c r="B276" i="1"/>
  <c r="O162" i="1"/>
  <c r="D164" i="1"/>
  <c r="A217" i="1"/>
  <c r="O210" i="1"/>
  <c r="D212" i="1"/>
  <c r="A169" i="1"/>
  <c r="D357" i="1"/>
  <c r="B372" i="1"/>
  <c r="B361" i="1"/>
  <c r="B363" i="1"/>
  <c r="B366" i="1"/>
  <c r="B362" i="1"/>
  <c r="B367" i="1"/>
  <c r="B360" i="1"/>
  <c r="T354" i="1"/>
  <c r="W331" i="1"/>
  <c r="T450" i="1"/>
  <c r="B218" i="1"/>
  <c r="M23" i="1"/>
  <c r="O23" i="1"/>
  <c r="Q23" i="1"/>
  <c r="B216" i="1"/>
  <c r="D213" i="1"/>
  <c r="B222" i="1"/>
  <c r="M82" i="1"/>
  <c r="O82" i="1"/>
  <c r="N82" i="1"/>
  <c r="B223" i="1"/>
  <c r="B217" i="1"/>
  <c r="B228" i="1"/>
  <c r="T210" i="1"/>
  <c r="B220" i="1"/>
  <c r="B79" i="1"/>
  <c r="B84" i="1"/>
  <c r="B74" i="1"/>
  <c r="D70" i="1"/>
  <c r="B76" i="1"/>
  <c r="B77" i="1"/>
  <c r="B73" i="1"/>
  <c r="B75" i="1"/>
  <c r="T67" i="1"/>
  <c r="O402" i="1"/>
  <c r="O305" i="1"/>
  <c r="B409" i="1"/>
  <c r="B123" i="1"/>
  <c r="O316" i="1"/>
  <c r="Q316" i="1"/>
  <c r="R316" i="1" s="1"/>
  <c r="W473" i="1"/>
  <c r="M466" i="1"/>
  <c r="O466" i="1"/>
  <c r="G286" i="1"/>
  <c r="D286" i="1"/>
  <c r="W142" i="1"/>
  <c r="W283" i="1"/>
  <c r="W330" i="1"/>
  <c r="W377" i="1"/>
  <c r="L28" i="1"/>
  <c r="W437" i="1"/>
  <c r="W388" i="1"/>
  <c r="W380" i="1"/>
  <c r="G101" i="1"/>
  <c r="D101" i="1"/>
  <c r="G198" i="1"/>
  <c r="D198" i="1"/>
  <c r="G294" i="1"/>
  <c r="D294" i="1"/>
  <c r="A408" i="1"/>
  <c r="W389" i="1"/>
  <c r="B411" i="1"/>
  <c r="W378" i="1"/>
  <c r="W375" i="1"/>
  <c r="G102" i="1"/>
  <c r="D102" i="1"/>
  <c r="G190" i="1"/>
  <c r="D190" i="1"/>
  <c r="O449" i="1"/>
  <c r="B420" i="1"/>
  <c r="W376" i="1"/>
  <c r="W390" i="1"/>
  <c r="B414" i="1"/>
  <c r="D117" i="1"/>
  <c r="W486" i="1"/>
  <c r="O113" i="1"/>
  <c r="A410" i="1"/>
  <c r="A409" i="1"/>
  <c r="D405" i="1"/>
  <c r="B408" i="1"/>
  <c r="N370" i="1"/>
  <c r="B415" i="1"/>
  <c r="D93" i="1"/>
  <c r="W379" i="1"/>
  <c r="D189" i="1"/>
  <c r="O257" i="1"/>
  <c r="W436" i="1"/>
  <c r="W426" i="1"/>
  <c r="T402" i="1"/>
  <c r="O209" i="1"/>
  <c r="M197" i="1"/>
  <c r="O197" i="1"/>
  <c r="Q197" i="1"/>
  <c r="R197" i="1" s="1"/>
  <c r="N198" i="1"/>
  <c r="M198" i="1"/>
  <c r="N437" i="1"/>
  <c r="N438" i="1"/>
  <c r="N424" i="1"/>
  <c r="N425" i="1"/>
  <c r="N293" i="1"/>
  <c r="N294" i="1"/>
  <c r="B174" i="1"/>
  <c r="B170" i="1"/>
  <c r="B180" i="1"/>
  <c r="B169" i="1"/>
  <c r="B168" i="1"/>
  <c r="B175" i="1"/>
  <c r="B172" i="1"/>
  <c r="D165" i="1"/>
  <c r="B173" i="1"/>
  <c r="B171" i="1"/>
  <c r="B463" i="1"/>
  <c r="B462" i="1"/>
  <c r="D453" i="1"/>
  <c r="W471" i="1"/>
  <c r="N245" i="1"/>
  <c r="N246" i="1"/>
  <c r="B505" i="1"/>
  <c r="B516" i="1"/>
  <c r="W423" i="1"/>
  <c r="O217" i="1"/>
  <c r="Q217" i="1"/>
  <c r="R217" i="1" s="1"/>
  <c r="O364" i="1"/>
  <c r="Q364" i="1"/>
  <c r="R364" i="1" s="1"/>
  <c r="B504" i="1"/>
  <c r="W425" i="1"/>
  <c r="N280" i="1"/>
  <c r="B507" i="1"/>
  <c r="W428" i="1"/>
  <c r="T498" i="1"/>
  <c r="B511" i="1"/>
  <c r="W474" i="1"/>
  <c r="G382" i="1"/>
  <c r="D382" i="1"/>
  <c r="B508" i="1"/>
  <c r="W430" i="1"/>
  <c r="N23" i="1"/>
  <c r="B509" i="1"/>
  <c r="W427" i="1"/>
  <c r="G430" i="1"/>
  <c r="D430" i="1"/>
  <c r="W429" i="1"/>
  <c r="B506" i="1"/>
  <c r="D381" i="1"/>
  <c r="G390" i="1"/>
  <c r="D390" i="1"/>
  <c r="M26" i="1"/>
  <c r="O26" i="1"/>
  <c r="Q26" i="1"/>
  <c r="N235" i="1"/>
  <c r="N236" i="1"/>
  <c r="N237" i="1"/>
  <c r="I365" i="1"/>
  <c r="I366" i="1"/>
  <c r="I367" i="1"/>
  <c r="I221" i="1"/>
  <c r="I222" i="1"/>
  <c r="I223" i="1"/>
  <c r="I269" i="1"/>
  <c r="I270" i="1"/>
  <c r="I271" i="1"/>
  <c r="I413" i="1"/>
  <c r="I414" i="1"/>
  <c r="I415" i="1"/>
  <c r="G533" i="1"/>
  <c r="D533" i="1"/>
  <c r="G526" i="1"/>
  <c r="D526" i="1"/>
  <c r="G534" i="1"/>
  <c r="D534" i="1"/>
  <c r="D525" i="1"/>
  <c r="O317" i="1"/>
  <c r="Q317" i="1"/>
  <c r="S317" i="1" s="1"/>
  <c r="M24" i="1"/>
  <c r="O24" i="1"/>
  <c r="Q24" i="1"/>
  <c r="M322" i="1"/>
  <c r="I461" i="1"/>
  <c r="I462" i="1"/>
  <c r="I463" i="1"/>
  <c r="I147" i="1"/>
  <c r="I125" i="1"/>
  <c r="I126" i="1"/>
  <c r="I127" i="1"/>
  <c r="O122" i="1"/>
  <c r="Q122" i="1"/>
  <c r="S122" i="1" s="1"/>
  <c r="M21" i="1"/>
  <c r="O21" i="1"/>
  <c r="Q21" i="1"/>
  <c r="O171" i="1"/>
  <c r="Q171" i="1"/>
  <c r="R171" i="1" s="1"/>
  <c r="M22" i="1"/>
  <c r="O22" i="1"/>
  <c r="Q22" i="1"/>
  <c r="M370" i="1"/>
  <c r="M19" i="1"/>
  <c r="O360" i="1"/>
  <c r="Q360" i="1"/>
  <c r="R360" i="1" s="1"/>
  <c r="O409" i="1"/>
  <c r="Q409" i="1"/>
  <c r="S409" i="1" s="1"/>
  <c r="M418" i="1"/>
  <c r="M514" i="1"/>
  <c r="O506" i="1"/>
  <c r="Q506" i="1"/>
  <c r="S506" i="1" s="1"/>
  <c r="W477" i="1"/>
  <c r="G199" i="1"/>
  <c r="M196" i="1"/>
  <c r="I317" i="1"/>
  <c r="I318" i="1"/>
  <c r="I319" i="1"/>
  <c r="N341" i="1"/>
  <c r="N342" i="1"/>
  <c r="I173" i="1"/>
  <c r="I174" i="1"/>
  <c r="I175" i="1"/>
  <c r="N472" i="1"/>
  <c r="G341" i="1"/>
  <c r="D341" i="1"/>
  <c r="D333" i="1"/>
  <c r="G342" i="1"/>
  <c r="D342" i="1"/>
  <c r="G334" i="1"/>
  <c r="D334" i="1"/>
  <c r="O222" i="1"/>
  <c r="Q222" i="1"/>
  <c r="S222" i="1" s="1"/>
  <c r="M25" i="1"/>
  <c r="O25" i="1"/>
  <c r="Q25" i="1"/>
  <c r="M226" i="1"/>
  <c r="B317" i="1"/>
  <c r="M30" i="1"/>
  <c r="O30" i="1"/>
  <c r="Q30" i="1"/>
  <c r="M20" i="1"/>
  <c r="M130" i="1"/>
  <c r="M178" i="1"/>
  <c r="B124" i="1"/>
  <c r="B122" i="1"/>
  <c r="B125" i="1"/>
  <c r="B120" i="1"/>
  <c r="B127" i="1"/>
  <c r="B126" i="1"/>
  <c r="B121" i="1"/>
  <c r="G149" i="1"/>
  <c r="D149" i="1"/>
  <c r="G142" i="1"/>
  <c r="D142" i="1"/>
  <c r="G150" i="1"/>
  <c r="D150" i="1"/>
  <c r="M274" i="1"/>
  <c r="B457" i="1"/>
  <c r="B461" i="1"/>
  <c r="N485" i="1"/>
  <c r="N486" i="1"/>
  <c r="O353" i="1"/>
  <c r="O401" i="1"/>
  <c r="B459" i="1"/>
  <c r="B456" i="1"/>
  <c r="B468" i="1"/>
  <c r="B460" i="1"/>
  <c r="B78" i="1"/>
  <c r="O497" i="1"/>
  <c r="B80" i="1"/>
  <c r="B458" i="1"/>
  <c r="G247" i="1"/>
  <c r="G194" i="1"/>
  <c r="G535" i="1"/>
  <c r="M532" i="1"/>
  <c r="O532" i="1"/>
  <c r="Q532" i="1"/>
  <c r="W383" i="1"/>
  <c r="W479" i="1"/>
  <c r="G482" i="1"/>
  <c r="G530" i="1"/>
  <c r="G290" i="1"/>
  <c r="W239" i="1"/>
  <c r="G242" i="1"/>
  <c r="G386" i="1"/>
  <c r="G338" i="1"/>
  <c r="G146" i="1"/>
  <c r="G434" i="1"/>
  <c r="O20" i="1"/>
  <c r="N20" i="1"/>
  <c r="G98" i="1"/>
  <c r="M100" i="1"/>
  <c r="O100" i="1"/>
  <c r="L34" i="1"/>
  <c r="M521" i="1"/>
  <c r="O521" i="1"/>
  <c r="Q521" i="1"/>
  <c r="S521" i="1" s="1"/>
  <c r="M520" i="1"/>
  <c r="O520" i="1"/>
  <c r="Q520" i="1"/>
  <c r="R520" i="1" s="1"/>
  <c r="G103" i="1"/>
  <c r="I436" i="1"/>
  <c r="I437" i="1"/>
  <c r="I438" i="1"/>
  <c r="I439" i="1"/>
  <c r="I440" i="1"/>
  <c r="I441" i="1"/>
  <c r="I435" i="1"/>
  <c r="I292" i="1"/>
  <c r="I293" i="1"/>
  <c r="I294" i="1"/>
  <c r="I295" i="1"/>
  <c r="I296" i="1"/>
  <c r="I297" i="1"/>
  <c r="I291" i="1"/>
  <c r="I484" i="1"/>
  <c r="I485" i="1"/>
  <c r="I486" i="1"/>
  <c r="I487" i="1"/>
  <c r="I488" i="1"/>
  <c r="I489" i="1"/>
  <c r="I483" i="1"/>
  <c r="I340" i="1"/>
  <c r="I341" i="1"/>
  <c r="I342" i="1"/>
  <c r="I343" i="1"/>
  <c r="I344" i="1"/>
  <c r="I345" i="1"/>
  <c r="I339" i="1"/>
  <c r="I533" i="1"/>
  <c r="I534" i="1"/>
  <c r="I535" i="1"/>
  <c r="I536" i="1"/>
  <c r="I537" i="1"/>
  <c r="I531" i="1"/>
  <c r="I388" i="1"/>
  <c r="I389" i="1"/>
  <c r="I390" i="1"/>
  <c r="I391" i="1"/>
  <c r="I392" i="1"/>
  <c r="I393" i="1"/>
  <c r="I387" i="1"/>
  <c r="I244" i="1"/>
  <c r="I245" i="1"/>
  <c r="I246" i="1"/>
  <c r="I247" i="1"/>
  <c r="I248" i="1"/>
  <c r="I249" i="1"/>
  <c r="I243" i="1"/>
  <c r="W287" i="1"/>
  <c r="I196" i="1"/>
  <c r="I197" i="1"/>
  <c r="I198" i="1"/>
  <c r="I199" i="1"/>
  <c r="I200" i="1"/>
  <c r="I201" i="1"/>
  <c r="I195" i="1"/>
  <c r="L536" i="1"/>
  <c r="G343" i="1"/>
  <c r="M342" i="1"/>
  <c r="O342" i="1"/>
  <c r="Q342" i="1"/>
  <c r="R342" i="1" s="1"/>
  <c r="M294" i="1"/>
  <c r="O294" i="1"/>
  <c r="Q294" i="1"/>
  <c r="R294" i="1" s="1"/>
  <c r="I148" i="1"/>
  <c r="I149" i="1"/>
  <c r="I150" i="1"/>
  <c r="I151" i="1"/>
  <c r="I152" i="1"/>
  <c r="I153" i="1"/>
  <c r="M137" i="1"/>
  <c r="O137" i="1"/>
  <c r="Q137" i="1"/>
  <c r="S137" i="1" s="1"/>
  <c r="M234" i="1"/>
  <c r="O234" i="1"/>
  <c r="Q234" i="1"/>
  <c r="R234" i="1" s="1"/>
  <c r="G295" i="1"/>
  <c r="M486" i="1"/>
  <c r="O486" i="1"/>
  <c r="Q486" i="1"/>
  <c r="R486" i="1" s="1"/>
  <c r="M150" i="1"/>
  <c r="O150" i="1"/>
  <c r="Q150" i="1"/>
  <c r="G391" i="1"/>
  <c r="L296" i="1"/>
  <c r="W293" i="1"/>
  <c r="M232" i="1"/>
  <c r="O232" i="1"/>
  <c r="Q232" i="1"/>
  <c r="M135" i="1"/>
  <c r="O135" i="1"/>
  <c r="Q135" i="1"/>
  <c r="R135" i="1" s="1"/>
  <c r="M292" i="1"/>
  <c r="O292" i="1"/>
  <c r="Q292" i="1"/>
  <c r="R292" i="1" s="1"/>
  <c r="M533" i="1"/>
  <c r="O533" i="1"/>
  <c r="Q533" i="1"/>
  <c r="M436" i="1"/>
  <c r="O436" i="1"/>
  <c r="Q436" i="1"/>
  <c r="S436" i="1" s="1"/>
  <c r="M148" i="1"/>
  <c r="O148" i="1"/>
  <c r="Q148" i="1"/>
  <c r="S148" i="1" s="1"/>
  <c r="M279" i="1"/>
  <c r="O279" i="1"/>
  <c r="Q279" i="1"/>
  <c r="S279" i="1" s="1"/>
  <c r="G151" i="1"/>
  <c r="M437" i="1"/>
  <c r="O437" i="1"/>
  <c r="Q437" i="1"/>
  <c r="M149" i="1"/>
  <c r="O149" i="1"/>
  <c r="Q149" i="1"/>
  <c r="S149" i="1" s="1"/>
  <c r="G487" i="1"/>
  <c r="W148" i="1"/>
  <c r="M136" i="1"/>
  <c r="O136" i="1"/>
  <c r="Q136" i="1"/>
  <c r="S136" i="1" s="1"/>
  <c r="M471" i="1"/>
  <c r="O471" i="1"/>
  <c r="Q471" i="1"/>
  <c r="M423" i="1"/>
  <c r="O423" i="1"/>
  <c r="Q423" i="1"/>
  <c r="S423" i="1" s="1"/>
  <c r="L152" i="1"/>
  <c r="L392" i="1"/>
  <c r="W475" i="1"/>
  <c r="L344" i="1"/>
  <c r="M341" i="1"/>
  <c r="O341" i="1"/>
  <c r="Q341" i="1"/>
  <c r="S341" i="1" s="1"/>
  <c r="M424" i="1"/>
  <c r="O424" i="1"/>
  <c r="Q424" i="1"/>
  <c r="R424" i="1" s="1"/>
  <c r="M484" i="1"/>
  <c r="O484" i="1"/>
  <c r="Q484" i="1"/>
  <c r="R484" i="1" s="1"/>
  <c r="M244" i="1"/>
  <c r="O244" i="1"/>
  <c r="Q244" i="1"/>
  <c r="S244" i="1" s="1"/>
  <c r="L440" i="1"/>
  <c r="M245" i="1"/>
  <c r="M293" i="1"/>
  <c r="O293" i="1"/>
  <c r="Q293" i="1"/>
  <c r="M438" i="1"/>
  <c r="O438" i="1"/>
  <c r="Q438" i="1"/>
  <c r="S438" i="1" s="1"/>
  <c r="M340" i="1"/>
  <c r="O340" i="1"/>
  <c r="Q340" i="1"/>
  <c r="L200" i="1"/>
  <c r="W185" i="1"/>
  <c r="O198" i="1"/>
  <c r="Q198" i="1"/>
  <c r="N281" i="1"/>
  <c r="M280" i="1"/>
  <c r="G439" i="1"/>
  <c r="M183" i="1"/>
  <c r="N184" i="1"/>
  <c r="O178" i="1"/>
  <c r="O370" i="1"/>
  <c r="O19" i="1"/>
  <c r="M28" i="1"/>
  <c r="O130" i="1"/>
  <c r="M138" i="1"/>
  <c r="O226" i="1"/>
  <c r="W235" i="1"/>
  <c r="M235" i="1"/>
  <c r="W95" i="1"/>
  <c r="M231" i="1"/>
  <c r="W231" i="1"/>
  <c r="L248" i="1"/>
  <c r="O274" i="1"/>
  <c r="W87" i="1"/>
  <c r="W102" i="1"/>
  <c r="O196" i="1"/>
  <c r="Q196" i="1"/>
  <c r="S196" i="1" s="1"/>
  <c r="O514" i="1"/>
  <c r="M233" i="1"/>
  <c r="W233" i="1"/>
  <c r="O322" i="1"/>
  <c r="N328" i="1"/>
  <c r="M327" i="1"/>
  <c r="O418" i="1"/>
  <c r="W236" i="1"/>
  <c r="M236" i="1"/>
  <c r="M485" i="1"/>
  <c r="N426" i="1"/>
  <c r="M425" i="1"/>
  <c r="N473" i="1"/>
  <c r="M472" i="1"/>
  <c r="W238" i="1"/>
  <c r="N523" i="1"/>
  <c r="M522" i="1"/>
  <c r="M246" i="1"/>
  <c r="W246" i="1"/>
  <c r="M237" i="1"/>
  <c r="N238" i="1"/>
  <c r="N239" i="1"/>
  <c r="W90" i="1"/>
  <c r="N240" i="1"/>
  <c r="M240" i="1"/>
  <c r="M239" i="1"/>
  <c r="W89" i="1"/>
  <c r="W100" i="1"/>
  <c r="W88" i="1"/>
  <c r="G34" i="1"/>
  <c r="M92" i="1"/>
  <c r="O92" i="1"/>
  <c r="Q92" i="1"/>
  <c r="S92" i="1" s="1"/>
  <c r="N389" i="1"/>
  <c r="M388" i="1"/>
  <c r="M375" i="1"/>
  <c r="O375" i="1"/>
  <c r="Q375" i="1"/>
  <c r="N376" i="1"/>
  <c r="O245" i="1"/>
  <c r="Q245" i="1"/>
  <c r="S245" i="1" s="1"/>
  <c r="M238" i="1"/>
  <c r="O280" i="1"/>
  <c r="Q280" i="1"/>
  <c r="R280" i="1" s="1"/>
  <c r="N185" i="1"/>
  <c r="M184" i="1"/>
  <c r="M281" i="1"/>
  <c r="N282" i="1"/>
  <c r="O183" i="1"/>
  <c r="Q183" i="1"/>
  <c r="R183" i="1" s="1"/>
  <c r="O231" i="1"/>
  <c r="Q231" i="1"/>
  <c r="N474" i="1"/>
  <c r="M473" i="1"/>
  <c r="O235" i="1"/>
  <c r="Q235" i="1"/>
  <c r="R235" i="1" s="1"/>
  <c r="O425" i="1"/>
  <c r="Q425" i="1"/>
  <c r="R425" i="1" s="1"/>
  <c r="O485" i="1"/>
  <c r="Q485" i="1"/>
  <c r="O327" i="1"/>
  <c r="Q327" i="1"/>
  <c r="O233" i="1"/>
  <c r="Q233" i="1"/>
  <c r="S233" i="1" s="1"/>
  <c r="O237" i="1"/>
  <c r="Q237" i="1"/>
  <c r="O246" i="1"/>
  <c r="Q246" i="1"/>
  <c r="R246" i="1" s="1"/>
  <c r="M93" i="1"/>
  <c r="M426" i="1"/>
  <c r="N427" i="1"/>
  <c r="M328" i="1"/>
  <c r="N329" i="1"/>
  <c r="N101" i="1"/>
  <c r="M91" i="1"/>
  <c r="O91" i="1"/>
  <c r="Q91" i="1"/>
  <c r="R91" i="1" s="1"/>
  <c r="L37" i="1"/>
  <c r="G32" i="1"/>
  <c r="M88" i="1"/>
  <c r="M89" i="1"/>
  <c r="N524" i="1"/>
  <c r="M523" i="1"/>
  <c r="M90" i="1"/>
  <c r="M87" i="1"/>
  <c r="O138" i="1"/>
  <c r="Q138" i="1"/>
  <c r="O28" i="1"/>
  <c r="Q19" i="1"/>
  <c r="O236" i="1"/>
  <c r="Q236" i="1"/>
  <c r="R236" i="1" s="1"/>
  <c r="M139" i="1"/>
  <c r="O472" i="1"/>
  <c r="Q472" i="1"/>
  <c r="S472" i="1" s="1"/>
  <c r="O522" i="1"/>
  <c r="Q522" i="1"/>
  <c r="R522" i="1" s="1"/>
  <c r="W432" i="1"/>
  <c r="W336" i="1"/>
  <c r="W288" i="1"/>
  <c r="W384" i="1"/>
  <c r="W192" i="1"/>
  <c r="W528" i="1"/>
  <c r="W480" i="1"/>
  <c r="W91" i="1"/>
  <c r="W240" i="1"/>
  <c r="M248" i="1"/>
  <c r="O248" i="1"/>
  <c r="O239" i="1"/>
  <c r="Q239" i="1"/>
  <c r="S239" i="1" s="1"/>
  <c r="O240" i="1"/>
  <c r="Q240" i="1"/>
  <c r="S240" i="1" s="1"/>
  <c r="O238" i="1"/>
  <c r="Q238" i="1"/>
  <c r="R238" i="1" s="1"/>
  <c r="W94" i="1"/>
  <c r="W93" i="1"/>
  <c r="W92" i="1"/>
  <c r="N377" i="1"/>
  <c r="M376" i="1"/>
  <c r="O388" i="1"/>
  <c r="Q388" i="1"/>
  <c r="R388" i="1" s="1"/>
  <c r="N390" i="1"/>
  <c r="M390" i="1"/>
  <c r="M389" i="1"/>
  <c r="O281" i="1"/>
  <c r="Q281" i="1"/>
  <c r="R281" i="1" s="1"/>
  <c r="O184" i="1"/>
  <c r="Q184" i="1"/>
  <c r="R184" i="1" s="1"/>
  <c r="N186" i="1"/>
  <c r="M185" i="1"/>
  <c r="Q20" i="1"/>
  <c r="N283" i="1"/>
  <c r="M282" i="1"/>
  <c r="O282" i="1"/>
  <c r="Q282" i="1"/>
  <c r="R282" i="1" s="1"/>
  <c r="O523" i="1"/>
  <c r="Q523" i="1"/>
  <c r="R523" i="1" s="1"/>
  <c r="O139" i="1"/>
  <c r="N525" i="1"/>
  <c r="M524" i="1"/>
  <c r="O524" i="1"/>
  <c r="Q524" i="1"/>
  <c r="R524" i="1" s="1"/>
  <c r="O90" i="1"/>
  <c r="Q90" i="1"/>
  <c r="R90" i="1" s="1"/>
  <c r="M329" i="1"/>
  <c r="N330" i="1"/>
  <c r="O473" i="1"/>
  <c r="Q473" i="1"/>
  <c r="R473" i="1" s="1"/>
  <c r="Q100" i="1"/>
  <c r="S100" i="1" s="1"/>
  <c r="O89" i="1"/>
  <c r="Q89" i="1"/>
  <c r="S89" i="1" s="1"/>
  <c r="N102" i="1"/>
  <c r="M102" i="1"/>
  <c r="M101" i="1"/>
  <c r="N428" i="1"/>
  <c r="M427" i="1"/>
  <c r="O93" i="1"/>
  <c r="Q93" i="1"/>
  <c r="O426" i="1"/>
  <c r="Q426" i="1"/>
  <c r="R426" i="1" s="1"/>
  <c r="M94" i="1"/>
  <c r="M140" i="1"/>
  <c r="O328" i="1"/>
  <c r="Q328" i="1"/>
  <c r="S328" i="1" s="1"/>
  <c r="N475" i="1"/>
  <c r="M474" i="1"/>
  <c r="O87" i="1"/>
  <c r="O88" i="1"/>
  <c r="Q88" i="1"/>
  <c r="S88" i="1" s="1"/>
  <c r="M34" i="1"/>
  <c r="M95" i="1"/>
  <c r="O389" i="1"/>
  <c r="Q389" i="1"/>
  <c r="O390" i="1"/>
  <c r="Q390" i="1"/>
  <c r="S390" i="1" s="1"/>
  <c r="O376" i="1"/>
  <c r="Q376" i="1"/>
  <c r="S376" i="1" s="1"/>
  <c r="N378" i="1"/>
  <c r="M377" i="1"/>
  <c r="O185" i="1"/>
  <c r="Q185" i="1"/>
  <c r="M186" i="1"/>
  <c r="N187" i="1"/>
  <c r="N284" i="1"/>
  <c r="M283" i="1"/>
  <c r="O283" i="1"/>
  <c r="Q283" i="1"/>
  <c r="R283" i="1" s="1"/>
  <c r="M428" i="1"/>
  <c r="N429" i="1"/>
  <c r="O329" i="1"/>
  <c r="Q329" i="1"/>
  <c r="R329" i="1" s="1"/>
  <c r="O427" i="1"/>
  <c r="Q427" i="1"/>
  <c r="R427" i="1" s="1"/>
  <c r="O140" i="1"/>
  <c r="Q140" i="1"/>
  <c r="R140" i="1" s="1"/>
  <c r="O101" i="1"/>
  <c r="Q101" i="1"/>
  <c r="R101" i="1" s="1"/>
  <c r="M141" i="1"/>
  <c r="O102" i="1"/>
  <c r="Q102" i="1"/>
  <c r="S102" i="1" s="1"/>
  <c r="M525" i="1"/>
  <c r="N526" i="1"/>
  <c r="N527" i="1"/>
  <c r="O474" i="1"/>
  <c r="Q474" i="1"/>
  <c r="R474" i="1" s="1"/>
  <c r="O94" i="1"/>
  <c r="Q94" i="1"/>
  <c r="R94" i="1" s="1"/>
  <c r="N331" i="1"/>
  <c r="M330" i="1"/>
  <c r="Q87" i="1"/>
  <c r="R87" i="1" s="1"/>
  <c r="N476" i="1"/>
  <c r="M475" i="1"/>
  <c r="Q139" i="1"/>
  <c r="S139" i="1" s="1"/>
  <c r="Q28" i="1"/>
  <c r="M143" i="1"/>
  <c r="N528" i="1"/>
  <c r="M528" i="1"/>
  <c r="M527" i="1"/>
  <c r="M104" i="1"/>
  <c r="O95" i="1"/>
  <c r="Q95" i="1"/>
  <c r="S95" i="1" s="1"/>
  <c r="O34" i="1"/>
  <c r="N34" i="1"/>
  <c r="O377" i="1"/>
  <c r="Q377" i="1"/>
  <c r="R377" i="1" s="1"/>
  <c r="N379" i="1"/>
  <c r="M378" i="1"/>
  <c r="O186" i="1"/>
  <c r="Q186" i="1"/>
  <c r="S186" i="1" s="1"/>
  <c r="N285" i="1"/>
  <c r="M284" i="1"/>
  <c r="N188" i="1"/>
  <c r="M187" i="1"/>
  <c r="O428" i="1"/>
  <c r="Q428" i="1"/>
  <c r="R428" i="1" s="1"/>
  <c r="O475" i="1"/>
  <c r="Q475" i="1"/>
  <c r="R475" i="1" s="1"/>
  <c r="M476" i="1"/>
  <c r="N477" i="1"/>
  <c r="M526" i="1"/>
  <c r="M331" i="1"/>
  <c r="N332" i="1"/>
  <c r="O330" i="1"/>
  <c r="Q330" i="1"/>
  <c r="R330" i="1" s="1"/>
  <c r="O525" i="1"/>
  <c r="Q525" i="1"/>
  <c r="R525" i="1" s="1"/>
  <c r="O141" i="1"/>
  <c r="M142" i="1"/>
  <c r="N430" i="1"/>
  <c r="N431" i="1"/>
  <c r="M429" i="1"/>
  <c r="N432" i="1"/>
  <c r="M432" i="1"/>
  <c r="M431" i="1"/>
  <c r="O527" i="1"/>
  <c r="Q527" i="1"/>
  <c r="S527" i="1" s="1"/>
  <c r="O528" i="1"/>
  <c r="Q528" i="1"/>
  <c r="O143" i="1"/>
  <c r="Q143" i="1"/>
  <c r="S143" i="1" s="1"/>
  <c r="O104" i="1"/>
  <c r="O378" i="1"/>
  <c r="Q378" i="1"/>
  <c r="N380" i="1"/>
  <c r="M379" i="1"/>
  <c r="O187" i="1"/>
  <c r="Q187" i="1"/>
  <c r="R187" i="1" s="1"/>
  <c r="O284" i="1"/>
  <c r="Q284" i="1"/>
  <c r="N189" i="1"/>
  <c r="M188" i="1"/>
  <c r="N286" i="1"/>
  <c r="N287" i="1"/>
  <c r="M285" i="1"/>
  <c r="O476" i="1"/>
  <c r="Q476" i="1"/>
  <c r="R476" i="1" s="1"/>
  <c r="N333" i="1"/>
  <c r="M332" i="1"/>
  <c r="O331" i="1"/>
  <c r="Q331" i="1"/>
  <c r="R331" i="1" s="1"/>
  <c r="O526" i="1"/>
  <c r="Q526" i="1"/>
  <c r="R526" i="1" s="1"/>
  <c r="O429" i="1"/>
  <c r="Q429" i="1"/>
  <c r="R429" i="1" s="1"/>
  <c r="Q141" i="1"/>
  <c r="S141" i="1" s="1"/>
  <c r="O142" i="1"/>
  <c r="Q142" i="1"/>
  <c r="R142" i="1" s="1"/>
  <c r="N478" i="1"/>
  <c r="N479" i="1"/>
  <c r="M477" i="1"/>
  <c r="M430" i="1"/>
  <c r="M536" i="1"/>
  <c r="O536" i="1"/>
  <c r="N288" i="1"/>
  <c r="M288" i="1"/>
  <c r="M287" i="1"/>
  <c r="M479" i="1"/>
  <c r="N480" i="1"/>
  <c r="M480" i="1"/>
  <c r="O431" i="1"/>
  <c r="Q431" i="1"/>
  <c r="R431" i="1" s="1"/>
  <c r="O432" i="1"/>
  <c r="Q432" i="1"/>
  <c r="R432" i="1" s="1"/>
  <c r="M152" i="1"/>
  <c r="Q34" i="1"/>
  <c r="O379" i="1"/>
  <c r="Q379" i="1"/>
  <c r="R379" i="1" s="1"/>
  <c r="N381" i="1"/>
  <c r="M380" i="1"/>
  <c r="M440" i="1"/>
  <c r="O440" i="1"/>
  <c r="O285" i="1"/>
  <c r="Q285" i="1"/>
  <c r="M286" i="1"/>
  <c r="O188" i="1"/>
  <c r="Q188" i="1"/>
  <c r="R188" i="1" s="1"/>
  <c r="N190" i="1"/>
  <c r="N191" i="1"/>
  <c r="M189" i="1"/>
  <c r="N334" i="1"/>
  <c r="N335" i="1"/>
  <c r="M333" i="1"/>
  <c r="O332" i="1"/>
  <c r="Q332" i="1"/>
  <c r="R332" i="1" s="1"/>
  <c r="O477" i="1"/>
  <c r="Q477" i="1"/>
  <c r="S477" i="1" s="1"/>
  <c r="O430" i="1"/>
  <c r="Q430" i="1"/>
  <c r="R430" i="1" s="1"/>
  <c r="M478" i="1"/>
  <c r="O478" i="1"/>
  <c r="Q478" i="1"/>
  <c r="S478" i="1" s="1"/>
  <c r="O480" i="1"/>
  <c r="Q480" i="1"/>
  <c r="R480" i="1" s="1"/>
  <c r="N336" i="1"/>
  <c r="M336" i="1"/>
  <c r="M335" i="1"/>
  <c r="O479" i="1"/>
  <c r="Q479" i="1"/>
  <c r="R479" i="1" s="1"/>
  <c r="N192" i="1"/>
  <c r="M192" i="1"/>
  <c r="M191" i="1"/>
  <c r="O287" i="1"/>
  <c r="Q287" i="1"/>
  <c r="R287" i="1" s="1"/>
  <c r="O288" i="1"/>
  <c r="Q288" i="1"/>
  <c r="R288" i="1" s="1"/>
  <c r="O152" i="1"/>
  <c r="O380" i="1"/>
  <c r="Q380" i="1"/>
  <c r="R380" i="1" s="1"/>
  <c r="N382" i="1"/>
  <c r="N383" i="1"/>
  <c r="M381" i="1"/>
  <c r="M190" i="1"/>
  <c r="O286" i="1"/>
  <c r="Q286" i="1"/>
  <c r="R286" i="1" s="1"/>
  <c r="M296" i="1"/>
  <c r="O296" i="1"/>
  <c r="O189" i="1"/>
  <c r="Q189" i="1"/>
  <c r="S189" i="1" s="1"/>
  <c r="M334" i="1"/>
  <c r="O333" i="1"/>
  <c r="Q333" i="1"/>
  <c r="R333" i="1" s="1"/>
  <c r="M488" i="1"/>
  <c r="O488" i="1"/>
  <c r="O192" i="1"/>
  <c r="Q192" i="1"/>
  <c r="R192" i="1" s="1"/>
  <c r="N384" i="1"/>
  <c r="M384" i="1"/>
  <c r="M383" i="1"/>
  <c r="O335" i="1"/>
  <c r="Q335" i="1"/>
  <c r="O336" i="1"/>
  <c r="Q336" i="1"/>
  <c r="R336" i="1" s="1"/>
  <c r="O191" i="1"/>
  <c r="Q191" i="1"/>
  <c r="O381" i="1"/>
  <c r="Q381" i="1"/>
  <c r="M382" i="1"/>
  <c r="O190" i="1"/>
  <c r="Q190" i="1"/>
  <c r="M200" i="1"/>
  <c r="O200" i="1"/>
  <c r="O334" i="1"/>
  <c r="Q334" i="1"/>
  <c r="S334" i="1" s="1"/>
  <c r="M344" i="1"/>
  <c r="O344" i="1"/>
  <c r="O383" i="1"/>
  <c r="Q383" i="1"/>
  <c r="R383" i="1" s="1"/>
  <c r="O384" i="1"/>
  <c r="Q384" i="1"/>
  <c r="N32" i="1"/>
  <c r="M392" i="1"/>
  <c r="O392" i="1"/>
  <c r="O382" i="1"/>
  <c r="Q382" i="1"/>
  <c r="S382" i="1" s="1"/>
  <c r="O32" i="1"/>
  <c r="M37" i="1"/>
  <c r="N37" i="1"/>
  <c r="O37" i="1"/>
  <c r="Q32" i="1"/>
  <c r="E8" i="7"/>
  <c r="FJ27" i="7" l="1"/>
  <c r="FG27" i="7"/>
  <c r="EX27" i="7"/>
  <c r="EJ27" i="7"/>
  <c r="FF27" i="7"/>
  <c r="FC27" i="7"/>
  <c r="EY27" i="7"/>
  <c r="EZ27" i="7"/>
  <c r="EP27" i="7"/>
  <c r="EN27" i="7"/>
  <c r="EM27" i="7"/>
  <c r="FH27" i="7"/>
  <c r="EL27" i="7"/>
  <c r="EU27" i="7"/>
  <c r="FN27" i="7"/>
  <c r="FL27" i="7"/>
  <c r="ER27" i="7"/>
  <c r="FO27" i="7"/>
  <c r="ET27" i="7"/>
  <c r="FK27" i="7"/>
  <c r="EQ27" i="7"/>
  <c r="EV27" i="7"/>
  <c r="FD27" i="7"/>
  <c r="EI27" i="7"/>
  <c r="FB27" i="7"/>
  <c r="EH27" i="7"/>
  <c r="FU27" i="7"/>
  <c r="FP27" i="7"/>
  <c r="B383" i="1" s="1"/>
  <c r="B385" i="1" s="1"/>
  <c r="C135" i="1"/>
  <c r="C136" i="1" s="1"/>
  <c r="C137" i="1" s="1"/>
  <c r="C138" i="1" s="1"/>
  <c r="C139" i="1" s="1"/>
  <c r="Y484" i="1"/>
  <c r="Z324" i="1"/>
  <c r="S314" i="1"/>
  <c r="T314" i="1" s="1"/>
  <c r="V314" i="1" s="1"/>
  <c r="C381" i="1"/>
  <c r="C382" i="1" s="1"/>
  <c r="C285" i="1"/>
  <c r="C286" i="1" s="1"/>
  <c r="D188" i="1"/>
  <c r="Z328" i="1"/>
  <c r="S415" i="1"/>
  <c r="Z415" i="1" s="1"/>
  <c r="R216" i="1"/>
  <c r="Y216" i="1" s="1"/>
  <c r="Y282" i="1"/>
  <c r="D136" i="1"/>
  <c r="D144" i="1" s="1"/>
  <c r="D140" i="1"/>
  <c r="S504" i="1"/>
  <c r="T504" i="1" s="1"/>
  <c r="V504" i="1" s="1"/>
  <c r="S413" i="1"/>
  <c r="Z413" i="1" s="1"/>
  <c r="C333" i="1"/>
  <c r="C334" i="1" s="1"/>
  <c r="C477" i="1"/>
  <c r="C478" i="1" s="1"/>
  <c r="D184" i="1"/>
  <c r="D187" i="1" s="1"/>
  <c r="D186" i="1"/>
  <c r="Y142" i="1"/>
  <c r="Y187" i="1"/>
  <c r="Y192" i="1"/>
  <c r="R367" i="1"/>
  <c r="Y367" i="1" s="1"/>
  <c r="D138" i="1"/>
  <c r="Y360" i="1"/>
  <c r="D376" i="1"/>
  <c r="D384" i="1" s="1"/>
  <c r="R505" i="1"/>
  <c r="Y505" i="1" s="1"/>
  <c r="Z506" i="1"/>
  <c r="Y523" i="1"/>
  <c r="Y123" i="1"/>
  <c r="C141" i="1"/>
  <c r="C142" i="1" s="1"/>
  <c r="C189" i="1"/>
  <c r="C190" i="1" s="1"/>
  <c r="C525" i="1"/>
  <c r="C526" i="1" s="1"/>
  <c r="C237" i="1"/>
  <c r="C238" i="1" s="1"/>
  <c r="S430" i="1"/>
  <c r="Z430" i="1" s="1"/>
  <c r="C429" i="1"/>
  <c r="C430" i="1" s="1"/>
  <c r="Z367" i="1"/>
  <c r="S175" i="1"/>
  <c r="Z175" i="1" s="1"/>
  <c r="Z507" i="1"/>
  <c r="R319" i="1"/>
  <c r="Y319" i="1" s="1"/>
  <c r="S267" i="1"/>
  <c r="T267" i="1" s="1"/>
  <c r="V267" i="1" s="1"/>
  <c r="S408" i="1"/>
  <c r="Z408" i="1" s="1"/>
  <c r="Y332" i="1"/>
  <c r="C148" i="1"/>
  <c r="C149" i="1" s="1"/>
  <c r="C150" i="1" s="1"/>
  <c r="S461" i="1"/>
  <c r="T461" i="1" s="1"/>
  <c r="V461" i="1" s="1"/>
  <c r="Z174" i="1"/>
  <c r="S220" i="1"/>
  <c r="T220" i="1" s="1"/>
  <c r="V220" i="1" s="1"/>
  <c r="R458" i="1"/>
  <c r="Y458" i="1" s="1"/>
  <c r="Y431" i="1"/>
  <c r="Z268" i="1"/>
  <c r="Y426" i="1"/>
  <c r="S510" i="1"/>
  <c r="Z510" i="1" s="1"/>
  <c r="R223" i="1"/>
  <c r="T223" i="1" s="1"/>
  <c r="V223" i="1" s="1"/>
  <c r="S519" i="1"/>
  <c r="T519" i="1" s="1"/>
  <c r="V519" i="1" s="1"/>
  <c r="R507" i="1"/>
  <c r="Y507" i="1" s="1"/>
  <c r="D404" i="1"/>
  <c r="D452" i="1"/>
  <c r="A268" i="1"/>
  <c r="R534" i="1"/>
  <c r="T534" i="1" s="1"/>
  <c r="V534" i="1" s="1"/>
  <c r="A420" i="1"/>
  <c r="A216" i="1"/>
  <c r="A457" i="1"/>
  <c r="A264" i="1"/>
  <c r="S509" i="1"/>
  <c r="Z509" i="1" s="1"/>
  <c r="A458" i="1"/>
  <c r="A170" i="1"/>
  <c r="A507" i="1"/>
  <c r="A123" i="1"/>
  <c r="A459" i="1"/>
  <c r="D116" i="1"/>
  <c r="A171" i="1"/>
  <c r="A508" i="1"/>
  <c r="A516" i="1"/>
  <c r="A412" i="1"/>
  <c r="A132" i="1"/>
  <c r="D500" i="1"/>
  <c r="A265" i="1"/>
  <c r="R361" i="1"/>
  <c r="Y361" i="1" s="1"/>
  <c r="S462" i="1"/>
  <c r="T462" i="1" s="1"/>
  <c r="V462" i="1" s="1"/>
  <c r="A121" i="1"/>
  <c r="A266" i="1"/>
  <c r="S123" i="1"/>
  <c r="Z123" i="1" s="1"/>
  <c r="Z438" i="1"/>
  <c r="S264" i="1"/>
  <c r="Z264" i="1" s="1"/>
  <c r="S508" i="1"/>
  <c r="T508" i="1" s="1"/>
  <c r="V508" i="1" s="1"/>
  <c r="Z189" i="1"/>
  <c r="R174" i="1"/>
  <c r="Y174" i="1" s="1"/>
  <c r="Y412" i="1"/>
  <c r="Y461" i="1"/>
  <c r="S168" i="1"/>
  <c r="Z168" i="1" s="1"/>
  <c r="Y508" i="1"/>
  <c r="Y456" i="1"/>
  <c r="S412" i="1"/>
  <c r="T412" i="1" s="1"/>
  <c r="V412" i="1" s="1"/>
  <c r="R172" i="1"/>
  <c r="Y172" i="1" s="1"/>
  <c r="R312" i="1"/>
  <c r="Y312" i="1" s="1"/>
  <c r="R433" i="1"/>
  <c r="Y433" i="1" s="1"/>
  <c r="R122" i="1"/>
  <c r="Y122" i="1" s="1"/>
  <c r="Y519" i="1"/>
  <c r="Y511" i="1"/>
  <c r="Z534" i="1"/>
  <c r="Y188" i="1"/>
  <c r="Z143" i="1"/>
  <c r="Z478" i="1"/>
  <c r="Y424" i="1"/>
  <c r="Y294" i="1"/>
  <c r="Y235" i="1"/>
  <c r="Z361" i="1"/>
  <c r="Y457" i="1"/>
  <c r="S380" i="1"/>
  <c r="Z380" i="1" s="1"/>
  <c r="C231" i="1"/>
  <c r="C232" i="1" s="1"/>
  <c r="C233" i="1" s="1"/>
  <c r="C234" i="1" s="1"/>
  <c r="C235" i="1" s="1"/>
  <c r="S511" i="1"/>
  <c r="Y526" i="1"/>
  <c r="C423" i="1"/>
  <c r="C424" i="1" s="1"/>
  <c r="C425" i="1" s="1"/>
  <c r="C426" i="1" s="1"/>
  <c r="C428" i="1" s="1"/>
  <c r="C432" i="1" s="1"/>
  <c r="Z244" i="1"/>
  <c r="S197" i="1"/>
  <c r="Z197" i="1" s="1"/>
  <c r="C340" i="1"/>
  <c r="C341" i="1" s="1"/>
  <c r="C342" i="1" s="1"/>
  <c r="ER28" i="7"/>
  <c r="Y388" i="1"/>
  <c r="R221" i="1"/>
  <c r="T221" i="1" s="1"/>
  <c r="V221" i="1" s="1"/>
  <c r="S463" i="1"/>
  <c r="T463" i="1" s="1"/>
  <c r="V463" i="1" s="1"/>
  <c r="ET28" i="7"/>
  <c r="S457" i="1"/>
  <c r="Z457" i="1" s="1"/>
  <c r="S456" i="1"/>
  <c r="Z456" i="1" s="1"/>
  <c r="Y525" i="1"/>
  <c r="S460" i="1"/>
  <c r="Z460" i="1" s="1"/>
  <c r="C292" i="1"/>
  <c r="C293" i="1" s="1"/>
  <c r="C294" i="1" s="1"/>
  <c r="C436" i="1"/>
  <c r="C437" i="1" s="1"/>
  <c r="C438" i="1" s="1"/>
  <c r="C100" i="1"/>
  <c r="C101" i="1" s="1"/>
  <c r="C102" i="1" s="1"/>
  <c r="R362" i="1"/>
  <c r="T362" i="1" s="1"/>
  <c r="V362" i="1" s="1"/>
  <c r="R459" i="1"/>
  <c r="Y459" i="1" s="1"/>
  <c r="R410" i="1"/>
  <c r="Y410" i="1" s="1"/>
  <c r="R169" i="1"/>
  <c r="T169" i="1" s="1"/>
  <c r="V169" i="1" s="1"/>
  <c r="Z180" i="1"/>
  <c r="Y313" i="1"/>
  <c r="E10" i="7"/>
  <c r="Z382" i="1"/>
  <c r="Z196" i="1"/>
  <c r="Z376" i="1"/>
  <c r="S318" i="1"/>
  <c r="T318" i="1" s="1"/>
  <c r="V318" i="1" s="1"/>
  <c r="Y77" i="1"/>
  <c r="Y228" i="1"/>
  <c r="Y238" i="1"/>
  <c r="Z436" i="1"/>
  <c r="R219" i="1"/>
  <c r="Y219" i="1" s="1"/>
  <c r="Z95" i="1"/>
  <c r="R438" i="1"/>
  <c r="Y438" i="1" s="1"/>
  <c r="R218" i="1"/>
  <c r="T218" i="1" s="1"/>
  <c r="V218" i="1" s="1"/>
  <c r="Z141" i="1"/>
  <c r="Y101" i="1"/>
  <c r="S234" i="1"/>
  <c r="Z234" i="1" s="1"/>
  <c r="S431" i="1"/>
  <c r="Z431" i="1" s="1"/>
  <c r="Y94" i="1"/>
  <c r="Y236" i="1"/>
  <c r="S171" i="1"/>
  <c r="Z171" i="1" s="1"/>
  <c r="R137" i="1"/>
  <c r="Y137" i="1" s="1"/>
  <c r="C279" i="1"/>
  <c r="C280" i="1" s="1"/>
  <c r="C281" i="1" s="1"/>
  <c r="C282" i="1" s="1"/>
  <c r="C283" i="1" s="1"/>
  <c r="D234" i="1"/>
  <c r="R411" i="1"/>
  <c r="Y411" i="1" s="1"/>
  <c r="D232" i="1"/>
  <c r="D235" i="1" s="1"/>
  <c r="R276" i="1"/>
  <c r="Y276" i="1" s="1"/>
  <c r="D424" i="1"/>
  <c r="D432" i="1" s="1"/>
  <c r="Z125" i="1"/>
  <c r="EY28" i="7"/>
  <c r="EV28" i="7"/>
  <c r="R180" i="1"/>
  <c r="Y180" i="1" s="1"/>
  <c r="Y330" i="1"/>
  <c r="Z139" i="1"/>
  <c r="Y474" i="1"/>
  <c r="S316" i="1"/>
  <c r="Z316" i="1" s="1"/>
  <c r="C327" i="1"/>
  <c r="C328" i="1" s="1"/>
  <c r="C329" i="1" s="1"/>
  <c r="C330" i="1" s="1"/>
  <c r="C332" i="1" s="1"/>
  <c r="C336" i="1" s="1"/>
  <c r="EZ28" i="7"/>
  <c r="D90" i="1"/>
  <c r="S228" i="1"/>
  <c r="Z228" i="1" s="1"/>
  <c r="C87" i="1"/>
  <c r="C88" i="1" s="1"/>
  <c r="C89" i="1" s="1"/>
  <c r="C90" i="1" s="1"/>
  <c r="C92" i="1" s="1"/>
  <c r="C96" i="1" s="1"/>
  <c r="Y286" i="1"/>
  <c r="S486" i="1"/>
  <c r="Z486" i="1" s="1"/>
  <c r="R120" i="1"/>
  <c r="Y120" i="1" s="1"/>
  <c r="C183" i="1"/>
  <c r="C184" i="1" s="1"/>
  <c r="C185" i="1" s="1"/>
  <c r="C186" i="1" s="1"/>
  <c r="C187" i="1" s="1"/>
  <c r="S313" i="1"/>
  <c r="T313" i="1" s="1"/>
  <c r="V313" i="1" s="1"/>
  <c r="R420" i="1"/>
  <c r="Y420" i="1" s="1"/>
  <c r="S265" i="1"/>
  <c r="T265" i="1" s="1"/>
  <c r="V265" i="1" s="1"/>
  <c r="D88" i="1"/>
  <c r="D236" i="1"/>
  <c r="Y432" i="1"/>
  <c r="S429" i="1"/>
  <c r="T429" i="1" s="1"/>
  <c r="V429" i="1" s="1"/>
  <c r="S476" i="1"/>
  <c r="T476" i="1" s="1"/>
  <c r="V476" i="1" s="1"/>
  <c r="S475" i="1"/>
  <c r="T475" i="1" s="1"/>
  <c r="V475" i="1" s="1"/>
  <c r="Z527" i="1"/>
  <c r="S484" i="1"/>
  <c r="Z484" i="1" s="1"/>
  <c r="D284" i="1"/>
  <c r="C519" i="1"/>
  <c r="C520" i="1" s="1"/>
  <c r="C521" i="1" s="1"/>
  <c r="C522" i="1" s="1"/>
  <c r="C523" i="1" s="1"/>
  <c r="C471" i="1"/>
  <c r="C472" i="1" s="1"/>
  <c r="C473" i="1" s="1"/>
  <c r="C474" i="1" s="1"/>
  <c r="C476" i="1" s="1"/>
  <c r="C480" i="1" s="1"/>
  <c r="D426" i="1"/>
  <c r="D92" i="1"/>
  <c r="EU28" i="7"/>
  <c r="Z423" i="1"/>
  <c r="Z136" i="1"/>
  <c r="Z239" i="1"/>
  <c r="C375" i="1"/>
  <c r="C376" i="1" s="1"/>
  <c r="C377" i="1" s="1"/>
  <c r="C378" i="1" s="1"/>
  <c r="C380" i="1" s="1"/>
  <c r="C384" i="1" s="1"/>
  <c r="R372" i="1"/>
  <c r="T372" i="1" s="1"/>
  <c r="V372" i="1" s="1"/>
  <c r="D428" i="1"/>
  <c r="EL28" i="7"/>
  <c r="Y430" i="1"/>
  <c r="Y429" i="1"/>
  <c r="Y476" i="1"/>
  <c r="Y184" i="1"/>
  <c r="R279" i="1"/>
  <c r="Y279" i="1" s="1"/>
  <c r="R268" i="1"/>
  <c r="Y268" i="1" s="1"/>
  <c r="R324" i="1"/>
  <c r="T324" i="1" s="1"/>
  <c r="V324" i="1" s="1"/>
  <c r="EX28" i="7"/>
  <c r="Y364" i="1"/>
  <c r="Z505" i="1"/>
  <c r="S173" i="1"/>
  <c r="T173" i="1" s="1"/>
  <c r="V173" i="1" s="1"/>
  <c r="Y173" i="1"/>
  <c r="Y463" i="1"/>
  <c r="Y135" i="1"/>
  <c r="Z334" i="1"/>
  <c r="S379" i="1"/>
  <c r="T379" i="1" s="1"/>
  <c r="V379" i="1" s="1"/>
  <c r="Y480" i="1"/>
  <c r="Y281" i="1"/>
  <c r="Y234" i="1"/>
  <c r="Y342" i="1"/>
  <c r="S90" i="1"/>
  <c r="T90" i="1" s="1"/>
  <c r="V90" i="1" s="1"/>
  <c r="Z390" i="1"/>
  <c r="S425" i="1"/>
  <c r="T425" i="1" s="1"/>
  <c r="V425" i="1" s="1"/>
  <c r="S280" i="1"/>
  <c r="Z280" i="1" s="1"/>
  <c r="R125" i="1"/>
  <c r="Y125" i="1" s="1"/>
  <c r="S524" i="1"/>
  <c r="Z524" i="1" s="1"/>
  <c r="S183" i="1"/>
  <c r="Z183" i="1" s="1"/>
  <c r="R244" i="1"/>
  <c r="Y244" i="1" s="1"/>
  <c r="S77" i="1"/>
  <c r="T77" i="1" s="1"/>
  <c r="V77" i="1" s="1"/>
  <c r="S75" i="1"/>
  <c r="Z75" i="1" s="1"/>
  <c r="Z216" i="1"/>
  <c r="S289" i="1"/>
  <c r="Z289" i="1" s="1"/>
  <c r="Z88" i="1"/>
  <c r="S468" i="1"/>
  <c r="Z468" i="1" s="1"/>
  <c r="S366" i="1"/>
  <c r="T366" i="1" s="1"/>
  <c r="V366" i="1" s="1"/>
  <c r="S271" i="1"/>
  <c r="T271" i="1" s="1"/>
  <c r="V271" i="1" s="1"/>
  <c r="R241" i="1"/>
  <c r="Y241" i="1" s="1"/>
  <c r="R141" i="1"/>
  <c r="Y141" i="1" s="1"/>
  <c r="S330" i="1"/>
  <c r="Z330" i="1" s="1"/>
  <c r="R139" i="1"/>
  <c r="Y139" i="1" s="1"/>
  <c r="S101" i="1"/>
  <c r="Y283" i="1"/>
  <c r="S282" i="1"/>
  <c r="Z282" i="1" s="1"/>
  <c r="S246" i="1"/>
  <c r="Z246" i="1" s="1"/>
  <c r="S217" i="1"/>
  <c r="Z217" i="1" s="1"/>
  <c r="Y520" i="1"/>
  <c r="Y510" i="1"/>
  <c r="Y468" i="1"/>
  <c r="R472" i="1"/>
  <c r="Y472" i="1" s="1"/>
  <c r="C244" i="1"/>
  <c r="C245" i="1" s="1"/>
  <c r="C246" i="1" s="1"/>
  <c r="FU28" i="7"/>
  <c r="FY28" i="7" s="1"/>
  <c r="GC28" i="7" s="1"/>
  <c r="GB28" i="7" s="1"/>
  <c r="FO28" i="7"/>
  <c r="EQ28" i="7"/>
  <c r="Y479" i="1"/>
  <c r="S525" i="1"/>
  <c r="Z525" i="1" s="1"/>
  <c r="S427" i="1"/>
  <c r="Z427" i="1" s="1"/>
  <c r="Z186" i="1"/>
  <c r="Y329" i="1"/>
  <c r="R89" i="1"/>
  <c r="T89" i="1" s="1"/>
  <c r="V89" i="1" s="1"/>
  <c r="R92" i="1"/>
  <c r="T92" i="1" s="1"/>
  <c r="V92" i="1" s="1"/>
  <c r="Y292" i="1"/>
  <c r="Z120" i="1"/>
  <c r="Z312" i="1"/>
  <c r="Y336" i="1"/>
  <c r="Y87" i="1"/>
  <c r="R328" i="1"/>
  <c r="Y328" i="1" s="1"/>
  <c r="S236" i="1"/>
  <c r="T236" i="1" s="1"/>
  <c r="V236" i="1" s="1"/>
  <c r="R148" i="1"/>
  <c r="Y148" i="1" s="1"/>
  <c r="Z233" i="1"/>
  <c r="R149" i="1"/>
  <c r="Y149" i="1" s="1"/>
  <c r="Y171" i="1"/>
  <c r="Z319" i="1"/>
  <c r="R222" i="1"/>
  <c r="Y222" i="1" s="1"/>
  <c r="C196" i="1"/>
  <c r="C197" i="1" s="1"/>
  <c r="C198" i="1" s="1"/>
  <c r="Y380" i="1"/>
  <c r="R88" i="1"/>
  <c r="Z100" i="1"/>
  <c r="Z279" i="1"/>
  <c r="C484" i="1"/>
  <c r="C485" i="1" s="1"/>
  <c r="C486" i="1" s="1"/>
  <c r="Z137" i="1"/>
  <c r="Z144" i="1"/>
  <c r="Y524" i="1"/>
  <c r="S364" i="1"/>
  <c r="S192" i="1"/>
  <c r="Z192" i="1" s="1"/>
  <c r="S286" i="1"/>
  <c r="Z286" i="1" s="1"/>
  <c r="S188" i="1"/>
  <c r="Z188" i="1" s="1"/>
  <c r="R102" i="1"/>
  <c r="T102" i="1" s="1"/>
  <c r="V102" i="1" s="1"/>
  <c r="S388" i="1"/>
  <c r="T388" i="1" s="1"/>
  <c r="V388" i="1" s="1"/>
  <c r="S184" i="1"/>
  <c r="Y246" i="1"/>
  <c r="R521" i="1"/>
  <c r="T521" i="1" s="1"/>
  <c r="V521" i="1" s="1"/>
  <c r="Y132" i="1"/>
  <c r="Y413" i="1"/>
  <c r="EP28" i="7"/>
  <c r="Z97" i="1"/>
  <c r="S474" i="1"/>
  <c r="Z474" i="1" s="1"/>
  <c r="Y383" i="1"/>
  <c r="S332" i="1"/>
  <c r="Z332" i="1" s="1"/>
  <c r="S336" i="1"/>
  <c r="Z336" i="1" s="1"/>
  <c r="R189" i="1"/>
  <c r="Y189" i="1" s="1"/>
  <c r="Y377" i="1"/>
  <c r="S426" i="1"/>
  <c r="Z426" i="1" s="1"/>
  <c r="R100" i="1"/>
  <c r="Y100" i="1" s="1"/>
  <c r="S342" i="1"/>
  <c r="T342" i="1" s="1"/>
  <c r="V342" i="1" s="1"/>
  <c r="Z410" i="1"/>
  <c r="Y460" i="1"/>
  <c r="Z126" i="1"/>
  <c r="R144" i="1"/>
  <c r="Y144" i="1" s="1"/>
  <c r="S283" i="1"/>
  <c r="S520" i="1"/>
  <c r="Z520" i="1" s="1"/>
  <c r="S360" i="1"/>
  <c r="T360" i="1" s="1"/>
  <c r="V360" i="1" s="1"/>
  <c r="R341" i="1"/>
  <c r="T341" i="1" s="1"/>
  <c r="V341" i="1" s="1"/>
  <c r="Y220" i="1"/>
  <c r="Z362" i="1"/>
  <c r="Y74" i="1"/>
  <c r="Y509" i="1"/>
  <c r="FH28" i="7"/>
  <c r="Z84" i="1"/>
  <c r="Y385" i="1"/>
  <c r="S333" i="1"/>
  <c r="Z333" i="1" s="1"/>
  <c r="S480" i="1"/>
  <c r="S287" i="1"/>
  <c r="Z287" i="1" s="1"/>
  <c r="Y288" i="1"/>
  <c r="S377" i="1"/>
  <c r="S94" i="1"/>
  <c r="Z94" i="1" s="1"/>
  <c r="S473" i="1"/>
  <c r="Z473" i="1" s="1"/>
  <c r="S523" i="1"/>
  <c r="S91" i="1"/>
  <c r="S424" i="1"/>
  <c r="Y316" i="1"/>
  <c r="Y318" i="1"/>
  <c r="Y504" i="1"/>
  <c r="Y415" i="1"/>
  <c r="FK28" i="7"/>
  <c r="Y96" i="1"/>
  <c r="Y145" i="1"/>
  <c r="R337" i="1"/>
  <c r="Y337" i="1" s="1"/>
  <c r="Y267" i="1"/>
  <c r="EI28" i="7"/>
  <c r="EN28" i="7"/>
  <c r="R423" i="1"/>
  <c r="Y423" i="1" s="1"/>
  <c r="S142" i="1"/>
  <c r="S428" i="1"/>
  <c r="Z428" i="1" s="1"/>
  <c r="R506" i="1"/>
  <c r="Y506" i="1" s="1"/>
  <c r="Z521" i="1"/>
  <c r="Y193" i="1"/>
  <c r="S87" i="1"/>
  <c r="T87" i="1" s="1"/>
  <c r="V87" i="1" s="1"/>
  <c r="S238" i="1"/>
  <c r="T238" i="1" s="1"/>
  <c r="V238" i="1" s="1"/>
  <c r="Y269" i="1"/>
  <c r="Z79" i="1"/>
  <c r="Z516" i="1"/>
  <c r="Y333" i="1"/>
  <c r="Y427" i="1"/>
  <c r="Y280" i="1"/>
  <c r="Y264" i="1"/>
  <c r="S533" i="1"/>
  <c r="Z533" i="1" s="1"/>
  <c r="R533" i="1"/>
  <c r="Y533" i="1" s="1"/>
  <c r="S288" i="1"/>
  <c r="Y287" i="1"/>
  <c r="R477" i="1"/>
  <c r="Y477" i="1" s="1"/>
  <c r="Y475" i="1"/>
  <c r="R93" i="1"/>
  <c r="Y93" i="1" s="1"/>
  <c r="S93" i="1"/>
  <c r="R136" i="1"/>
  <c r="T136" i="1" s="1"/>
  <c r="V136" i="1" s="1"/>
  <c r="Y197" i="1"/>
  <c r="Z148" i="1"/>
  <c r="S269" i="1"/>
  <c r="Y168" i="1"/>
  <c r="R73" i="1"/>
  <c r="S73" i="1"/>
  <c r="R84" i="1"/>
  <c r="S74" i="1"/>
  <c r="R79" i="1"/>
  <c r="Y79" i="1" s="1"/>
  <c r="R365" i="1"/>
  <c r="Y365" i="1" s="1"/>
  <c r="S365" i="1"/>
  <c r="S414" i="1"/>
  <c r="R414" i="1"/>
  <c r="Y414" i="1" s="1"/>
  <c r="S385" i="1"/>
  <c r="Z385" i="1" s="1"/>
  <c r="S375" i="1"/>
  <c r="R375" i="1"/>
  <c r="Y375" i="1" s="1"/>
  <c r="Z420" i="1"/>
  <c r="Y175" i="1"/>
  <c r="Z477" i="1"/>
  <c r="Y331" i="1"/>
  <c r="S329" i="1"/>
  <c r="T329" i="1" s="1"/>
  <c r="V329" i="1" s="1"/>
  <c r="Z240" i="1"/>
  <c r="R317" i="1"/>
  <c r="Y317" i="1" s="1"/>
  <c r="Z172" i="1"/>
  <c r="R266" i="1"/>
  <c r="Y266" i="1" s="1"/>
  <c r="S266" i="1"/>
  <c r="Y408" i="1"/>
  <c r="R78" i="1"/>
  <c r="Y78" i="1" s="1"/>
  <c r="S78" i="1"/>
  <c r="Z241" i="1"/>
  <c r="Y289" i="1"/>
  <c r="D332" i="1"/>
  <c r="D328" i="1"/>
  <c r="D330" i="1"/>
  <c r="D521" i="1"/>
  <c r="D529" i="1" s="1"/>
  <c r="D524" i="1"/>
  <c r="D522" i="1"/>
  <c r="D520" i="1"/>
  <c r="D523" i="1" s="1"/>
  <c r="D280" i="1"/>
  <c r="D282" i="1"/>
  <c r="S432" i="1"/>
  <c r="S526" i="1"/>
  <c r="Z526" i="1" s="1"/>
  <c r="S135" i="1"/>
  <c r="S132" i="1"/>
  <c r="R516" i="1"/>
  <c r="Y516" i="1" s="1"/>
  <c r="Z219" i="1"/>
  <c r="R126" i="1"/>
  <c r="R363" i="1"/>
  <c r="S363" i="1"/>
  <c r="Z363" i="1" s="1"/>
  <c r="Z411" i="1"/>
  <c r="R485" i="1"/>
  <c r="Y485" i="1" s="1"/>
  <c r="S485" i="1"/>
  <c r="Z485" i="1" s="1"/>
  <c r="S76" i="1"/>
  <c r="Z76" i="1" s="1"/>
  <c r="R76" i="1"/>
  <c r="Y76" i="1" s="1"/>
  <c r="R382" i="1"/>
  <c r="Y382" i="1" s="1"/>
  <c r="R527" i="1"/>
  <c r="Y527" i="1" s="1"/>
  <c r="R185" i="1"/>
  <c r="Y185" i="1" s="1"/>
  <c r="S185" i="1"/>
  <c r="Z472" i="1"/>
  <c r="R239" i="1"/>
  <c r="Y239" i="1" s="1"/>
  <c r="R245" i="1"/>
  <c r="Y245" i="1" s="1"/>
  <c r="R409" i="1"/>
  <c r="Y409" i="1" s="1"/>
  <c r="R124" i="1"/>
  <c r="Y124" i="1" s="1"/>
  <c r="S124" i="1"/>
  <c r="R97" i="1"/>
  <c r="Y97" i="1" s="1"/>
  <c r="R80" i="1"/>
  <c r="S80" i="1"/>
  <c r="S127" i="1"/>
  <c r="R127" i="1"/>
  <c r="Y127" i="1" s="1"/>
  <c r="R270" i="1"/>
  <c r="Y270" i="1" s="1"/>
  <c r="S270" i="1"/>
  <c r="Y379" i="1"/>
  <c r="Y473" i="1"/>
  <c r="S522" i="1"/>
  <c r="Z522" i="1" s="1"/>
  <c r="Z149" i="1"/>
  <c r="R437" i="1"/>
  <c r="Y437" i="1" s="1"/>
  <c r="S437" i="1"/>
  <c r="Z437" i="1" s="1"/>
  <c r="Z276" i="1"/>
  <c r="R121" i="1"/>
  <c r="Y121" i="1" s="1"/>
  <c r="S121" i="1"/>
  <c r="R315" i="1"/>
  <c r="S315" i="1"/>
  <c r="D473" i="1"/>
  <c r="D481" i="1" s="1"/>
  <c r="D476" i="1"/>
  <c r="D472" i="1"/>
  <c r="D474" i="1"/>
  <c r="S140" i="1"/>
  <c r="Z140" i="1" s="1"/>
  <c r="R390" i="1"/>
  <c r="Y390" i="1" s="1"/>
  <c r="R471" i="1"/>
  <c r="Y471" i="1" s="1"/>
  <c r="S471" i="1"/>
  <c r="Z471" i="1" s="1"/>
  <c r="Z218" i="1"/>
  <c r="S170" i="1"/>
  <c r="R170" i="1"/>
  <c r="Y366" i="1"/>
  <c r="Z341" i="1"/>
  <c r="Y425" i="1"/>
  <c r="S292" i="1"/>
  <c r="Z292" i="1" s="1"/>
  <c r="Z122" i="1"/>
  <c r="D378" i="1"/>
  <c r="Y265" i="1"/>
  <c r="D380" i="1"/>
  <c r="Y271" i="1"/>
  <c r="S96" i="1"/>
  <c r="Z169" i="1"/>
  <c r="Z372" i="1"/>
  <c r="Z459" i="1"/>
  <c r="R376" i="1"/>
  <c r="Y90" i="1"/>
  <c r="Z458" i="1"/>
  <c r="Y91" i="1"/>
  <c r="Y486" i="1"/>
  <c r="Y75" i="1"/>
  <c r="R285" i="1"/>
  <c r="Y285" i="1" s="1"/>
  <c r="S285" i="1"/>
  <c r="Z222" i="1"/>
  <c r="S190" i="1"/>
  <c r="R190" i="1"/>
  <c r="Y190" i="1" s="1"/>
  <c r="R231" i="1"/>
  <c r="Y231" i="1" s="1"/>
  <c r="S231" i="1"/>
  <c r="Y217" i="1"/>
  <c r="Y140" i="1"/>
  <c r="R191" i="1"/>
  <c r="Y191" i="1" s="1"/>
  <c r="S191" i="1"/>
  <c r="R384" i="1"/>
  <c r="Y384" i="1" s="1"/>
  <c r="S384" i="1"/>
  <c r="S383" i="1"/>
  <c r="R378" i="1"/>
  <c r="Y378" i="1" s="1"/>
  <c r="S378" i="1"/>
  <c r="R334" i="1"/>
  <c r="Y334" i="1" s="1"/>
  <c r="Y428" i="1"/>
  <c r="R389" i="1"/>
  <c r="Y389" i="1" s="1"/>
  <c r="S389" i="1"/>
  <c r="S479" i="1"/>
  <c r="R143" i="1"/>
  <c r="Y143" i="1" s="1"/>
  <c r="S150" i="1"/>
  <c r="R150" i="1"/>
  <c r="Y150" i="1" s="1"/>
  <c r="Z102" i="1"/>
  <c r="R138" i="1"/>
  <c r="Y138" i="1" s="1"/>
  <c r="S138" i="1"/>
  <c r="R232" i="1"/>
  <c r="Y232" i="1" s="1"/>
  <c r="S232" i="1"/>
  <c r="R284" i="1"/>
  <c r="S284" i="1"/>
  <c r="R237" i="1"/>
  <c r="Y237" i="1" s="1"/>
  <c r="S237" i="1"/>
  <c r="S340" i="1"/>
  <c r="R340" i="1"/>
  <c r="Y340" i="1" s="1"/>
  <c r="R293" i="1"/>
  <c r="Y293" i="1" s="1"/>
  <c r="S293" i="1"/>
  <c r="S381" i="1"/>
  <c r="R381" i="1"/>
  <c r="Y381" i="1" s="1"/>
  <c r="R335" i="1"/>
  <c r="Y335" i="1" s="1"/>
  <c r="S335" i="1"/>
  <c r="R478" i="1"/>
  <c r="R528" i="1"/>
  <c r="Y528" i="1" s="1"/>
  <c r="S528" i="1"/>
  <c r="Z89" i="1"/>
  <c r="Y522" i="1"/>
  <c r="Z245" i="1"/>
  <c r="S327" i="1"/>
  <c r="R327" i="1"/>
  <c r="Y462" i="1"/>
  <c r="Z409" i="1"/>
  <c r="S331" i="1"/>
  <c r="S187" i="1"/>
  <c r="R186" i="1"/>
  <c r="R95" i="1"/>
  <c r="S235" i="1"/>
  <c r="Y183" i="1"/>
  <c r="S294" i="1"/>
  <c r="S281" i="1"/>
  <c r="R240" i="1"/>
  <c r="Z92" i="1"/>
  <c r="Z317" i="1"/>
  <c r="R233" i="1"/>
  <c r="Y233" i="1" s="1"/>
  <c r="Z481" i="1"/>
  <c r="R436" i="1"/>
  <c r="R198" i="1"/>
  <c r="Y198" i="1" s="1"/>
  <c r="S198" i="1"/>
  <c r="S532" i="1"/>
  <c r="R532" i="1"/>
  <c r="Y532" i="1" s="1"/>
  <c r="Z221" i="1"/>
  <c r="R196" i="1"/>
  <c r="Y196" i="1" s="1"/>
  <c r="Y314" i="1"/>
  <c r="Z337" i="1"/>
  <c r="Z529" i="1"/>
  <c r="Z223" i="1"/>
  <c r="C532" i="1"/>
  <c r="C533" i="1" s="1"/>
  <c r="C534" i="1" s="1"/>
  <c r="FN28" i="7"/>
  <c r="EM28" i="7"/>
  <c r="EH28" i="7"/>
  <c r="FP28" i="7"/>
  <c r="FB28" i="7"/>
  <c r="FJ28" i="7"/>
  <c r="EJ28" i="7"/>
  <c r="FF28" i="7"/>
  <c r="S145" i="1"/>
  <c r="S193" i="1"/>
  <c r="Z433" i="1"/>
  <c r="R481" i="1"/>
  <c r="Y481" i="1" s="1"/>
  <c r="FD28" i="7"/>
  <c r="FL28" i="7"/>
  <c r="C93" i="1"/>
  <c r="C94" i="1" s="1"/>
  <c r="R529" i="1"/>
  <c r="Y529" i="1" s="1"/>
  <c r="FC28" i="7"/>
  <c r="FG28" i="7"/>
  <c r="FY27" i="7" l="1"/>
  <c r="FV27" i="7" s="1"/>
  <c r="FS27" i="7"/>
  <c r="FR27" i="7"/>
  <c r="FT27" i="7"/>
  <c r="C140" i="1"/>
  <c r="C144" i="1" s="1"/>
  <c r="Z314" i="1"/>
  <c r="AA314" i="1" s="1"/>
  <c r="Z504" i="1"/>
  <c r="AA504" i="1" s="1"/>
  <c r="T413" i="1"/>
  <c r="V413" i="1" s="1"/>
  <c r="Z220" i="1"/>
  <c r="Z226" i="1" s="1"/>
  <c r="AA484" i="1"/>
  <c r="AC484" i="1" s="1"/>
  <c r="T197" i="1"/>
  <c r="V197" i="1" s="1"/>
  <c r="AA282" i="1"/>
  <c r="AC282" i="1" s="1"/>
  <c r="D192" i="1"/>
  <c r="T458" i="1"/>
  <c r="V458" i="1" s="1"/>
  <c r="T216" i="1"/>
  <c r="V216" i="1" s="1"/>
  <c r="T505" i="1"/>
  <c r="V505" i="1" s="1"/>
  <c r="AA367" i="1"/>
  <c r="T415" i="1"/>
  <c r="V415" i="1" s="1"/>
  <c r="AA328" i="1"/>
  <c r="AC328" i="1" s="1"/>
  <c r="D379" i="1"/>
  <c r="D139" i="1"/>
  <c r="AA174" i="1"/>
  <c r="AA192" i="1"/>
  <c r="AC192" i="1" s="1"/>
  <c r="Z461" i="1"/>
  <c r="AA461" i="1" s="1"/>
  <c r="T367" i="1"/>
  <c r="V367" i="1" s="1"/>
  <c r="AA188" i="1"/>
  <c r="AC188" i="1" s="1"/>
  <c r="T430" i="1"/>
  <c r="V430" i="1" s="1"/>
  <c r="Y223" i="1"/>
  <c r="AA223" i="1" s="1"/>
  <c r="T361" i="1"/>
  <c r="V361" i="1" s="1"/>
  <c r="C331" i="1"/>
  <c r="T380" i="1"/>
  <c r="V380" i="1" s="1"/>
  <c r="AA125" i="1"/>
  <c r="AA123" i="1"/>
  <c r="T171" i="1"/>
  <c r="V171" i="1" s="1"/>
  <c r="T319" i="1"/>
  <c r="V319" i="1" s="1"/>
  <c r="T408" i="1"/>
  <c r="V408" i="1" s="1"/>
  <c r="AA507" i="1"/>
  <c r="T316" i="1"/>
  <c r="V316" i="1" s="1"/>
  <c r="Z462" i="1"/>
  <c r="AA462" i="1" s="1"/>
  <c r="Y534" i="1"/>
  <c r="AA534" i="1" s="1"/>
  <c r="AC534" i="1" s="1"/>
  <c r="T175" i="1"/>
  <c r="V175" i="1" s="1"/>
  <c r="Z463" i="1"/>
  <c r="AA463" i="1" s="1"/>
  <c r="S514" i="1"/>
  <c r="S536" i="1" s="1"/>
  <c r="T433" i="1"/>
  <c r="V433" i="1" s="1"/>
  <c r="AA244" i="1"/>
  <c r="AC244" i="1" s="1"/>
  <c r="AA506" i="1"/>
  <c r="AA361" i="1"/>
  <c r="Z429" i="1"/>
  <c r="AA429" i="1" s="1"/>
  <c r="AC429" i="1" s="1"/>
  <c r="AA233" i="1"/>
  <c r="AC233" i="1" s="1"/>
  <c r="C91" i="1"/>
  <c r="T507" i="1"/>
  <c r="V507" i="1" s="1"/>
  <c r="AA380" i="1"/>
  <c r="AC380" i="1" s="1"/>
  <c r="T312" i="1"/>
  <c r="V312" i="1" s="1"/>
  <c r="T172" i="1"/>
  <c r="V172" i="1" s="1"/>
  <c r="T427" i="1"/>
  <c r="V427" i="1" s="1"/>
  <c r="AA426" i="1"/>
  <c r="AC426" i="1" s="1"/>
  <c r="Z412" i="1"/>
  <c r="AA412" i="1" s="1"/>
  <c r="AA268" i="1"/>
  <c r="T420" i="1"/>
  <c r="V420" i="1" s="1"/>
  <c r="AA332" i="1"/>
  <c r="AC332" i="1" s="1"/>
  <c r="AA431" i="1"/>
  <c r="AC431" i="1" s="1"/>
  <c r="T241" i="1"/>
  <c r="V241" i="1" s="1"/>
  <c r="AA137" i="1"/>
  <c r="AC137" i="1" s="1"/>
  <c r="T510" i="1"/>
  <c r="V510" i="1" s="1"/>
  <c r="T472" i="1"/>
  <c r="V472" i="1" s="1"/>
  <c r="AA143" i="1"/>
  <c r="AC143" i="1" s="1"/>
  <c r="Z265" i="1"/>
  <c r="AA265" i="1" s="1"/>
  <c r="Z267" i="1"/>
  <c r="AA267" i="1" s="1"/>
  <c r="AA219" i="1"/>
  <c r="Y372" i="1"/>
  <c r="AA372" i="1" s="1"/>
  <c r="AC372" i="1" s="1"/>
  <c r="Z519" i="1"/>
  <c r="AA519" i="1" s="1"/>
  <c r="AC519" i="1" s="1"/>
  <c r="S418" i="1"/>
  <c r="S440" i="1" s="1"/>
  <c r="T174" i="1"/>
  <c r="V174" i="1" s="1"/>
  <c r="Z476" i="1"/>
  <c r="AA476" i="1" s="1"/>
  <c r="AC476" i="1" s="1"/>
  <c r="AA459" i="1"/>
  <c r="T217" i="1"/>
  <c r="V217" i="1" s="1"/>
  <c r="T509" i="1"/>
  <c r="V509" i="1" s="1"/>
  <c r="Z236" i="1"/>
  <c r="AA236" i="1" s="1"/>
  <c r="AC236" i="1" s="1"/>
  <c r="AA189" i="1"/>
  <c r="AC189" i="1" s="1"/>
  <c r="Z508" i="1"/>
  <c r="AA508" i="1" s="1"/>
  <c r="AA316" i="1"/>
  <c r="T468" i="1"/>
  <c r="V468" i="1" s="1"/>
  <c r="AA522" i="1"/>
  <c r="AC522" i="1" s="1"/>
  <c r="T123" i="1"/>
  <c r="V123" i="1" s="1"/>
  <c r="Z388" i="1"/>
  <c r="AA388" i="1" s="1"/>
  <c r="AC388" i="1" s="1"/>
  <c r="T268" i="1"/>
  <c r="V268" i="1" s="1"/>
  <c r="T168" i="1"/>
  <c r="V168" i="1" s="1"/>
  <c r="T228" i="1"/>
  <c r="V228" i="1" s="1"/>
  <c r="T264" i="1"/>
  <c r="V264" i="1" s="1"/>
  <c r="AA458" i="1"/>
  <c r="R466" i="1"/>
  <c r="R488" i="1" s="1"/>
  <c r="S226" i="1"/>
  <c r="S248" i="1" s="1"/>
  <c r="Z475" i="1"/>
  <c r="AA475" i="1" s="1"/>
  <c r="AC475" i="1" s="1"/>
  <c r="Y521" i="1"/>
  <c r="AA521" i="1" s="1"/>
  <c r="AC521" i="1" s="1"/>
  <c r="T125" i="1"/>
  <c r="V125" i="1" s="1"/>
  <c r="AA180" i="1"/>
  <c r="AC180" i="1" s="1"/>
  <c r="Z90" i="1"/>
  <c r="AA90" i="1" s="1"/>
  <c r="AC90" i="1" s="1"/>
  <c r="AA457" i="1"/>
  <c r="Z329" i="1"/>
  <c r="AA329" i="1" s="1"/>
  <c r="AC329" i="1" s="1"/>
  <c r="S466" i="1"/>
  <c r="S488" i="1" s="1"/>
  <c r="AA438" i="1"/>
  <c r="AC438" i="1" s="1"/>
  <c r="Z77" i="1"/>
  <c r="AA77" i="1" s="1"/>
  <c r="AA171" i="1"/>
  <c r="AA456" i="1"/>
  <c r="AA75" i="1"/>
  <c r="R178" i="1"/>
  <c r="R200" i="1" s="1"/>
  <c r="Z318" i="1"/>
  <c r="AA318" i="1" s="1"/>
  <c r="AA175" i="1"/>
  <c r="AA525" i="1"/>
  <c r="AC525" i="1" s="1"/>
  <c r="AA410" i="1"/>
  <c r="AA122" i="1"/>
  <c r="AA408" i="1"/>
  <c r="T75" i="1"/>
  <c r="V75" i="1" s="1"/>
  <c r="T410" i="1"/>
  <c r="V410" i="1" s="1"/>
  <c r="T122" i="1"/>
  <c r="V122" i="1" s="1"/>
  <c r="AA149" i="1"/>
  <c r="AC149" i="1" s="1"/>
  <c r="T246" i="1"/>
  <c r="V246" i="1" s="1"/>
  <c r="T457" i="1"/>
  <c r="V457" i="1" s="1"/>
  <c r="Y324" i="1"/>
  <c r="AA324" i="1" s="1"/>
  <c r="AC324" i="1" s="1"/>
  <c r="T137" i="1"/>
  <c r="V137" i="1" s="1"/>
  <c r="C236" i="1"/>
  <c r="C240" i="1" s="1"/>
  <c r="AA286" i="1"/>
  <c r="AC286" i="1" s="1"/>
  <c r="T486" i="1"/>
  <c r="V486" i="1" s="1"/>
  <c r="AA527" i="1"/>
  <c r="AC527" i="1" s="1"/>
  <c r="Z511" i="1"/>
  <c r="AA511" i="1" s="1"/>
  <c r="T234" i="1"/>
  <c r="V234" i="1" s="1"/>
  <c r="T511" i="1"/>
  <c r="V511" i="1" s="1"/>
  <c r="S19" i="1"/>
  <c r="C284" i="1"/>
  <c r="C288" i="1" s="1"/>
  <c r="AA526" i="1"/>
  <c r="AC526" i="1" s="1"/>
  <c r="T460" i="1"/>
  <c r="V460" i="1" s="1"/>
  <c r="AA196" i="1"/>
  <c r="AC196" i="1" s="1"/>
  <c r="Y169" i="1"/>
  <c r="Y20" i="1" s="1"/>
  <c r="T219" i="1"/>
  <c r="V219" i="1" s="1"/>
  <c r="AA120" i="1"/>
  <c r="AA505" i="1"/>
  <c r="Y221" i="1"/>
  <c r="AA221" i="1" s="1"/>
  <c r="AA430" i="1"/>
  <c r="AC430" i="1" s="1"/>
  <c r="T100" i="1"/>
  <c r="V100" i="1" s="1"/>
  <c r="AA289" i="1"/>
  <c r="AC289" i="1" s="1"/>
  <c r="C427" i="1"/>
  <c r="T474" i="1"/>
  <c r="V474" i="1" s="1"/>
  <c r="AA330" i="1"/>
  <c r="AC330" i="1" s="1"/>
  <c r="B95" i="1"/>
  <c r="B97" i="1" s="1"/>
  <c r="AA239" i="1"/>
  <c r="AC239" i="1" s="1"/>
  <c r="B239" i="1"/>
  <c r="B241" i="1" s="1"/>
  <c r="B335" i="1"/>
  <c r="B337" i="1" s="1"/>
  <c r="B431" i="1"/>
  <c r="B433" i="1" s="1"/>
  <c r="T282" i="1"/>
  <c r="V282" i="1" s="1"/>
  <c r="Z379" i="1"/>
  <c r="AA379" i="1" s="1"/>
  <c r="AC379" i="1" s="1"/>
  <c r="Z87" i="1"/>
  <c r="AA87" i="1" s="1"/>
  <c r="AC87" i="1" s="1"/>
  <c r="T149" i="1"/>
  <c r="V149" i="1" s="1"/>
  <c r="AA94" i="1"/>
  <c r="AC94" i="1" s="1"/>
  <c r="T456" i="1"/>
  <c r="V456" i="1" s="1"/>
  <c r="AA468" i="1"/>
  <c r="AC468" i="1" s="1"/>
  <c r="T336" i="1"/>
  <c r="V336" i="1" s="1"/>
  <c r="Y362" i="1"/>
  <c r="AA362" i="1" s="1"/>
  <c r="T97" i="1"/>
  <c r="V97" i="1" s="1"/>
  <c r="T239" i="1"/>
  <c r="V239" i="1" s="1"/>
  <c r="T189" i="1"/>
  <c r="V189" i="1" s="1"/>
  <c r="AA382" i="1"/>
  <c r="AC382" i="1" s="1"/>
  <c r="AA141" i="1"/>
  <c r="AC141" i="1" s="1"/>
  <c r="T459" i="1"/>
  <c r="V459" i="1" s="1"/>
  <c r="AA433" i="1"/>
  <c r="AC433" i="1" s="1"/>
  <c r="T522" i="1"/>
  <c r="V522" i="1" s="1"/>
  <c r="AA533" i="1"/>
  <c r="AC533" i="1" s="1"/>
  <c r="Z313" i="1"/>
  <c r="AA313" i="1" s="1"/>
  <c r="R23" i="1"/>
  <c r="AA509" i="1"/>
  <c r="T332" i="1"/>
  <c r="V332" i="1" s="1"/>
  <c r="T438" i="1"/>
  <c r="V438" i="1" s="1"/>
  <c r="R226" i="1"/>
  <c r="T411" i="1"/>
  <c r="V411" i="1" s="1"/>
  <c r="T484" i="1"/>
  <c r="V484" i="1" s="1"/>
  <c r="AA423" i="1"/>
  <c r="AC423" i="1" s="1"/>
  <c r="T120" i="1"/>
  <c r="V120" i="1" s="1"/>
  <c r="AA334" i="1"/>
  <c r="AC334" i="1" s="1"/>
  <c r="T222" i="1"/>
  <c r="V222" i="1" s="1"/>
  <c r="T431" i="1"/>
  <c r="V431" i="1" s="1"/>
  <c r="AA411" i="1"/>
  <c r="T180" i="1"/>
  <c r="V180" i="1" s="1"/>
  <c r="AA524" i="1"/>
  <c r="AC524" i="1" s="1"/>
  <c r="AA228" i="1"/>
  <c r="AC228" i="1" s="1"/>
  <c r="T244" i="1"/>
  <c r="V244" i="1" s="1"/>
  <c r="Y218" i="1"/>
  <c r="AA218" i="1" s="1"/>
  <c r="AA292" i="1"/>
  <c r="AC292" i="1" s="1"/>
  <c r="AA486" i="1"/>
  <c r="AC486" i="1" s="1"/>
  <c r="AA333" i="1"/>
  <c r="AC333" i="1" s="1"/>
  <c r="D240" i="1"/>
  <c r="T141" i="1"/>
  <c r="V141" i="1" s="1"/>
  <c r="T525" i="1"/>
  <c r="V525" i="1" s="1"/>
  <c r="AA390" i="1"/>
  <c r="AC390" i="1" s="1"/>
  <c r="Z425" i="1"/>
  <c r="AA425" i="1" s="1"/>
  <c r="AC425" i="1" s="1"/>
  <c r="R130" i="1"/>
  <c r="R152" i="1" s="1"/>
  <c r="AA481" i="1"/>
  <c r="AC481" i="1" s="1"/>
  <c r="Z360" i="1"/>
  <c r="AA360" i="1" s="1"/>
  <c r="T330" i="1"/>
  <c r="V330" i="1" s="1"/>
  <c r="D427" i="1"/>
  <c r="C475" i="1"/>
  <c r="AA529" i="1"/>
  <c r="AC529" i="1" s="1"/>
  <c r="C524" i="1"/>
  <c r="C528" i="1" s="1"/>
  <c r="R26" i="1"/>
  <c r="T333" i="1"/>
  <c r="V333" i="1" s="1"/>
  <c r="AA139" i="1"/>
  <c r="AC139" i="1" s="1"/>
  <c r="AA216" i="1"/>
  <c r="AA234" i="1"/>
  <c r="AC234" i="1" s="1"/>
  <c r="T428" i="1"/>
  <c r="V428" i="1" s="1"/>
  <c r="AA245" i="1"/>
  <c r="AC245" i="1" s="1"/>
  <c r="C188" i="1"/>
  <c r="C192" i="1" s="1"/>
  <c r="T245" i="1"/>
  <c r="V245" i="1" s="1"/>
  <c r="AA471" i="1"/>
  <c r="AC471" i="1" s="1"/>
  <c r="T520" i="1"/>
  <c r="V520" i="1" s="1"/>
  <c r="AA144" i="1"/>
  <c r="AC144" i="1" s="1"/>
  <c r="FS28" i="7"/>
  <c r="T94" i="1"/>
  <c r="V94" i="1" s="1"/>
  <c r="AA428" i="1"/>
  <c r="AC428" i="1" s="1"/>
  <c r="T382" i="1"/>
  <c r="V382" i="1" s="1"/>
  <c r="T276" i="1"/>
  <c r="V276" i="1" s="1"/>
  <c r="AA420" i="1"/>
  <c r="AC420" i="1" s="1"/>
  <c r="AA474" i="1"/>
  <c r="AC474" i="1" s="1"/>
  <c r="D96" i="1"/>
  <c r="D91" i="1"/>
  <c r="AA413" i="1"/>
  <c r="FV28" i="7"/>
  <c r="C379" i="1"/>
  <c r="AA276" i="1"/>
  <c r="AC276" i="1" s="1"/>
  <c r="B479" i="1"/>
  <c r="B481" i="1" s="1"/>
  <c r="S25" i="1"/>
  <c r="Z342" i="1"/>
  <c r="AA342" i="1" s="1"/>
  <c r="AC342" i="1" s="1"/>
  <c r="Z366" i="1"/>
  <c r="AA366" i="1" s="1"/>
  <c r="T280" i="1"/>
  <c r="V280" i="1" s="1"/>
  <c r="AA520" i="1"/>
  <c r="AC520" i="1" s="1"/>
  <c r="AA336" i="1"/>
  <c r="AC336" i="1" s="1"/>
  <c r="S26" i="1"/>
  <c r="T289" i="1"/>
  <c r="V289" i="1" s="1"/>
  <c r="AA280" i="1"/>
  <c r="AC280" i="1" s="1"/>
  <c r="AA279" i="1"/>
  <c r="AC279" i="1" s="1"/>
  <c r="B143" i="1"/>
  <c r="B145" i="1" s="1"/>
  <c r="AA97" i="1"/>
  <c r="AC97" i="1" s="1"/>
  <c r="Z271" i="1"/>
  <c r="AA271" i="1" s="1"/>
  <c r="B287" i="1"/>
  <c r="B289" i="1" s="1"/>
  <c r="AA317" i="1"/>
  <c r="S24" i="1"/>
  <c r="AA477" i="1"/>
  <c r="AC477" i="1" s="1"/>
  <c r="Y89" i="1"/>
  <c r="AA89" i="1" s="1"/>
  <c r="AC89" i="1" s="1"/>
  <c r="T317" i="1"/>
  <c r="V317" i="1" s="1"/>
  <c r="T287" i="1"/>
  <c r="V287" i="1" s="1"/>
  <c r="T183" i="1"/>
  <c r="V183" i="1" s="1"/>
  <c r="Z173" i="1"/>
  <c r="AA173" i="1" s="1"/>
  <c r="S370" i="1"/>
  <c r="S392" i="1" s="1"/>
  <c r="Z238" i="1"/>
  <c r="AA238" i="1" s="1"/>
  <c r="AC238" i="1" s="1"/>
  <c r="T524" i="1"/>
  <c r="V524" i="1" s="1"/>
  <c r="B527" i="1"/>
  <c r="B529" i="1" s="1"/>
  <c r="AA183" i="1"/>
  <c r="AC183" i="1" s="1"/>
  <c r="AA472" i="1"/>
  <c r="AC472" i="1" s="1"/>
  <c r="T363" i="1"/>
  <c r="V363" i="1" s="1"/>
  <c r="Y514" i="1"/>
  <c r="AA222" i="1"/>
  <c r="AA148" i="1"/>
  <c r="AC148" i="1" s="1"/>
  <c r="T279" i="1"/>
  <c r="V279" i="1" s="1"/>
  <c r="T328" i="1"/>
  <c r="V328" i="1" s="1"/>
  <c r="Y418" i="1"/>
  <c r="AA516" i="1"/>
  <c r="AC516" i="1" s="1"/>
  <c r="Y102" i="1"/>
  <c r="AA102" i="1" s="1"/>
  <c r="AC102" i="1" s="1"/>
  <c r="T144" i="1"/>
  <c r="V144" i="1" s="1"/>
  <c r="Z101" i="1"/>
  <c r="AA101" i="1" s="1"/>
  <c r="AC101" i="1" s="1"/>
  <c r="T101" i="1"/>
  <c r="V101" i="1" s="1"/>
  <c r="AA510" i="1"/>
  <c r="T139" i="1"/>
  <c r="V139" i="1" s="1"/>
  <c r="AA437" i="1"/>
  <c r="AC437" i="1" s="1"/>
  <c r="R514" i="1"/>
  <c r="S274" i="1"/>
  <c r="S296" i="1" s="1"/>
  <c r="Y88" i="1"/>
  <c r="AA88" i="1" s="1"/>
  <c r="AC88" i="1" s="1"/>
  <c r="T88" i="1"/>
  <c r="V88" i="1" s="1"/>
  <c r="T286" i="1"/>
  <c r="V286" i="1" s="1"/>
  <c r="AA385" i="1"/>
  <c r="AC385" i="1" s="1"/>
  <c r="T148" i="1"/>
  <c r="V148" i="1" s="1"/>
  <c r="FT28" i="7"/>
  <c r="AA319" i="1"/>
  <c r="S130" i="1"/>
  <c r="S152" i="1" s="1"/>
  <c r="T506" i="1"/>
  <c r="V506" i="1" s="1"/>
  <c r="FX28" i="7"/>
  <c r="FW28" i="7"/>
  <c r="R24" i="1"/>
  <c r="FR28" i="7"/>
  <c r="Y92" i="1"/>
  <c r="AA92" i="1" s="1"/>
  <c r="AC92" i="1" s="1"/>
  <c r="AA241" i="1"/>
  <c r="AC241" i="1" s="1"/>
  <c r="AA168" i="1"/>
  <c r="AA246" i="1"/>
  <c r="AC246" i="1" s="1"/>
  <c r="AA427" i="1"/>
  <c r="AC427" i="1" s="1"/>
  <c r="R22" i="1"/>
  <c r="T385" i="1"/>
  <c r="V385" i="1" s="1"/>
  <c r="AA287" i="1"/>
  <c r="AC287" i="1" s="1"/>
  <c r="Y341" i="1"/>
  <c r="AA341" i="1" s="1"/>
  <c r="AC341" i="1" s="1"/>
  <c r="T184" i="1"/>
  <c r="V184" i="1" s="1"/>
  <c r="Z184" i="1"/>
  <c r="AA184" i="1" s="1"/>
  <c r="AC184" i="1" s="1"/>
  <c r="Z364" i="1"/>
  <c r="AA364" i="1" s="1"/>
  <c r="T364" i="1"/>
  <c r="V364" i="1" s="1"/>
  <c r="Z142" i="1"/>
  <c r="AA142" i="1" s="1"/>
  <c r="AC142" i="1" s="1"/>
  <c r="T142" i="1"/>
  <c r="V142" i="1" s="1"/>
  <c r="Z377" i="1"/>
  <c r="AA377" i="1" s="1"/>
  <c r="AC377" i="1" s="1"/>
  <c r="T377" i="1"/>
  <c r="V377" i="1" s="1"/>
  <c r="GA28" i="7"/>
  <c r="T337" i="1"/>
  <c r="V337" i="1" s="1"/>
  <c r="T390" i="1"/>
  <c r="V390" i="1" s="1"/>
  <c r="T140" i="1"/>
  <c r="V140" i="1" s="1"/>
  <c r="AA264" i="1"/>
  <c r="T283" i="1"/>
  <c r="V283" i="1" s="1"/>
  <c r="Z283" i="1"/>
  <c r="AA283" i="1" s="1"/>
  <c r="AC283" i="1" s="1"/>
  <c r="Y363" i="1"/>
  <c r="Y136" i="1"/>
  <c r="AA136" i="1" s="1"/>
  <c r="AC136" i="1" s="1"/>
  <c r="T188" i="1"/>
  <c r="V188" i="1" s="1"/>
  <c r="T473" i="1"/>
  <c r="V473" i="1" s="1"/>
  <c r="AA197" i="1"/>
  <c r="AC197" i="1" s="1"/>
  <c r="AA415" i="1"/>
  <c r="T424" i="1"/>
  <c r="V424" i="1" s="1"/>
  <c r="Z424" i="1"/>
  <c r="AA424" i="1" s="1"/>
  <c r="AC424" i="1" s="1"/>
  <c r="T480" i="1"/>
  <c r="V480" i="1" s="1"/>
  <c r="Z480" i="1"/>
  <c r="AA480" i="1" s="1"/>
  <c r="AC480" i="1" s="1"/>
  <c r="AA337" i="1"/>
  <c r="AC337" i="1" s="1"/>
  <c r="T426" i="1"/>
  <c r="V426" i="1" s="1"/>
  <c r="T527" i="1"/>
  <c r="V527" i="1" s="1"/>
  <c r="T192" i="1"/>
  <c r="V192" i="1" s="1"/>
  <c r="AA473" i="1"/>
  <c r="AC473" i="1" s="1"/>
  <c r="R418" i="1"/>
  <c r="AA79" i="1"/>
  <c r="AA460" i="1"/>
  <c r="T516" i="1"/>
  <c r="V516" i="1" s="1"/>
  <c r="T91" i="1"/>
  <c r="V91" i="1" s="1"/>
  <c r="Z91" i="1"/>
  <c r="AA91" i="1" s="1"/>
  <c r="AC91" i="1" s="1"/>
  <c r="S32" i="1"/>
  <c r="D528" i="1"/>
  <c r="R25" i="1"/>
  <c r="T409" i="1"/>
  <c r="V409" i="1" s="1"/>
  <c r="Z523" i="1"/>
  <c r="AA523" i="1" s="1"/>
  <c r="AC523" i="1" s="1"/>
  <c r="T523" i="1"/>
  <c r="V523" i="1" s="1"/>
  <c r="B191" i="1"/>
  <c r="B193" i="1" s="1"/>
  <c r="B381" i="1"/>
  <c r="B382" i="1" s="1"/>
  <c r="B384" i="1" s="1"/>
  <c r="B519" i="1"/>
  <c r="B520" i="1" s="1"/>
  <c r="B521" i="1" s="1"/>
  <c r="B522" i="1" s="1"/>
  <c r="B525" i="1"/>
  <c r="B526" i="1" s="1"/>
  <c r="B528" i="1" s="1"/>
  <c r="B237" i="1"/>
  <c r="B238" i="1" s="1"/>
  <c r="B240" i="1" s="1"/>
  <c r="B183" i="1"/>
  <c r="B184" i="1" s="1"/>
  <c r="B185" i="1" s="1"/>
  <c r="B186" i="1" s="1"/>
  <c r="B327" i="1"/>
  <c r="B328" i="1" s="1"/>
  <c r="B329" i="1" s="1"/>
  <c r="B330" i="1" s="1"/>
  <c r="B87" i="1"/>
  <c r="B88" i="1" s="1"/>
  <c r="B89" i="1" s="1"/>
  <c r="B90" i="1" s="1"/>
  <c r="B477" i="1"/>
  <c r="B478" i="1" s="1"/>
  <c r="B480" i="1" s="1"/>
  <c r="B285" i="1"/>
  <c r="B286" i="1" s="1"/>
  <c r="B288" i="1" s="1"/>
  <c r="B375" i="1"/>
  <c r="B376" i="1" s="1"/>
  <c r="B377" i="1" s="1"/>
  <c r="B378" i="1" s="1"/>
  <c r="B333" i="1"/>
  <c r="B334" i="1" s="1"/>
  <c r="B336" i="1" s="1"/>
  <c r="B423" i="1"/>
  <c r="B424" i="1" s="1"/>
  <c r="B425" i="1" s="1"/>
  <c r="B426" i="1" s="1"/>
  <c r="B93" i="1"/>
  <c r="B94" i="1" s="1"/>
  <c r="B96" i="1" s="1"/>
  <c r="B135" i="1"/>
  <c r="B136" i="1" s="1"/>
  <c r="B137" i="1" s="1"/>
  <c r="B138" i="1" s="1"/>
  <c r="B189" i="1"/>
  <c r="B190" i="1" s="1"/>
  <c r="B192" i="1" s="1"/>
  <c r="B471" i="1"/>
  <c r="B472" i="1" s="1"/>
  <c r="B473" i="1" s="1"/>
  <c r="B474" i="1" s="1"/>
  <c r="B279" i="1"/>
  <c r="B280" i="1" s="1"/>
  <c r="B281" i="1" s="1"/>
  <c r="B282" i="1" s="1"/>
  <c r="B231" i="1"/>
  <c r="B232" i="1" s="1"/>
  <c r="B233" i="1" s="1"/>
  <c r="B234" i="1" s="1"/>
  <c r="B429" i="1"/>
  <c r="B430" i="1" s="1"/>
  <c r="B432" i="1" s="1"/>
  <c r="B141" i="1"/>
  <c r="B142" i="1" s="1"/>
  <c r="B144" i="1" s="1"/>
  <c r="T423" i="1"/>
  <c r="V423" i="1" s="1"/>
  <c r="R30" i="1"/>
  <c r="Y84" i="1"/>
  <c r="Y80" i="1"/>
  <c r="T485" i="1"/>
  <c r="V485" i="1" s="1"/>
  <c r="T471" i="1"/>
  <c r="V471" i="1" s="1"/>
  <c r="R370" i="1"/>
  <c r="R392" i="1" s="1"/>
  <c r="T526" i="1"/>
  <c r="V526" i="1" s="1"/>
  <c r="AA140" i="1"/>
  <c r="AC140" i="1" s="1"/>
  <c r="T270" i="1"/>
  <c r="V270" i="1" s="1"/>
  <c r="Z270" i="1"/>
  <c r="AA270" i="1" s="1"/>
  <c r="Z73" i="1"/>
  <c r="T73" i="1"/>
  <c r="V73" i="1" s="1"/>
  <c r="S82" i="1"/>
  <c r="S104" i="1" s="1"/>
  <c r="Z288" i="1"/>
  <c r="AA288" i="1" s="1"/>
  <c r="AC288" i="1" s="1"/>
  <c r="T288" i="1"/>
  <c r="V288" i="1" s="1"/>
  <c r="R274" i="1"/>
  <c r="T432" i="1"/>
  <c r="V432" i="1" s="1"/>
  <c r="Z432" i="1"/>
  <c r="AA432" i="1" s="1"/>
  <c r="AC432" i="1" s="1"/>
  <c r="S22" i="1"/>
  <c r="AA485" i="1"/>
  <c r="AC485" i="1" s="1"/>
  <c r="T292" i="1"/>
  <c r="V292" i="1" s="1"/>
  <c r="R21" i="1"/>
  <c r="Y170" i="1"/>
  <c r="D288" i="1"/>
  <c r="D283" i="1"/>
  <c r="Z78" i="1"/>
  <c r="AA78" i="1" s="1"/>
  <c r="T78" i="1"/>
  <c r="V78" i="1" s="1"/>
  <c r="R19" i="1"/>
  <c r="R82" i="1"/>
  <c r="R104" i="1" s="1"/>
  <c r="Y73" i="1"/>
  <c r="Y19" i="1" s="1"/>
  <c r="T93" i="1"/>
  <c r="V93" i="1" s="1"/>
  <c r="Z93" i="1"/>
  <c r="AA93" i="1" s="1"/>
  <c r="AC93" i="1" s="1"/>
  <c r="Y376" i="1"/>
  <c r="AA376" i="1" s="1"/>
  <c r="AC376" i="1" s="1"/>
  <c r="T376" i="1"/>
  <c r="V376" i="1" s="1"/>
  <c r="T437" i="1"/>
  <c r="V437" i="1" s="1"/>
  <c r="R20" i="1"/>
  <c r="Z170" i="1"/>
  <c r="S178" i="1"/>
  <c r="S200" i="1" s="1"/>
  <c r="T170" i="1"/>
  <c r="V170" i="1" s="1"/>
  <c r="S21" i="1"/>
  <c r="Z315" i="1"/>
  <c r="T315" i="1"/>
  <c r="V315" i="1" s="1"/>
  <c r="T84" i="1"/>
  <c r="V84" i="1" s="1"/>
  <c r="S322" i="1"/>
  <c r="S344" i="1" s="1"/>
  <c r="T414" i="1"/>
  <c r="V414" i="1" s="1"/>
  <c r="Z414" i="1"/>
  <c r="AA414" i="1" s="1"/>
  <c r="T334" i="1"/>
  <c r="V334" i="1" s="1"/>
  <c r="Y315" i="1"/>
  <c r="Y322" i="1" s="1"/>
  <c r="R322" i="1"/>
  <c r="T127" i="1"/>
  <c r="V127" i="1" s="1"/>
  <c r="Z127" i="1"/>
  <c r="AA127" i="1" s="1"/>
  <c r="Z124" i="1"/>
  <c r="S23" i="1"/>
  <c r="T124" i="1"/>
  <c r="V124" i="1" s="1"/>
  <c r="D331" i="1"/>
  <c r="D336" i="1"/>
  <c r="Z365" i="1"/>
  <c r="AA365" i="1" s="1"/>
  <c r="T365" i="1"/>
  <c r="V365" i="1" s="1"/>
  <c r="Y274" i="1"/>
  <c r="S34" i="1"/>
  <c r="Z121" i="1"/>
  <c r="AA121" i="1" s="1"/>
  <c r="T121" i="1"/>
  <c r="V121" i="1" s="1"/>
  <c r="T80" i="1"/>
  <c r="V80" i="1" s="1"/>
  <c r="Z80" i="1"/>
  <c r="Z132" i="1"/>
  <c r="T132" i="1"/>
  <c r="V132" i="1" s="1"/>
  <c r="S30" i="1"/>
  <c r="Z269" i="1"/>
  <c r="AA269" i="1" s="1"/>
  <c r="T269" i="1"/>
  <c r="V269" i="1" s="1"/>
  <c r="T79" i="1"/>
  <c r="V79" i="1" s="1"/>
  <c r="Z96" i="1"/>
  <c r="AA96" i="1" s="1"/>
  <c r="AC96" i="1" s="1"/>
  <c r="T96" i="1"/>
  <c r="V96" i="1" s="1"/>
  <c r="Y126" i="1"/>
  <c r="AA126" i="1" s="1"/>
  <c r="T126" i="1"/>
  <c r="V126" i="1" s="1"/>
  <c r="Z135" i="1"/>
  <c r="AA135" i="1" s="1"/>
  <c r="AC135" i="1" s="1"/>
  <c r="T135" i="1"/>
  <c r="V135" i="1" s="1"/>
  <c r="T266" i="1"/>
  <c r="V266" i="1" s="1"/>
  <c r="Z266" i="1"/>
  <c r="AA266" i="1" s="1"/>
  <c r="Z375" i="1"/>
  <c r="AA375" i="1" s="1"/>
  <c r="AC375" i="1" s="1"/>
  <c r="T375" i="1"/>
  <c r="V375" i="1" s="1"/>
  <c r="D475" i="1"/>
  <c r="D480" i="1"/>
  <c r="T185" i="1"/>
  <c r="V185" i="1" s="1"/>
  <c r="Z185" i="1"/>
  <c r="AA185" i="1" s="1"/>
  <c r="AC185" i="1" s="1"/>
  <c r="T76" i="1"/>
  <c r="V76" i="1" s="1"/>
  <c r="Z74" i="1"/>
  <c r="AA74" i="1" s="1"/>
  <c r="S20" i="1"/>
  <c r="T74" i="1"/>
  <c r="V74" i="1" s="1"/>
  <c r="T533" i="1"/>
  <c r="V533" i="1" s="1"/>
  <c r="T477" i="1"/>
  <c r="V477" i="1" s="1"/>
  <c r="T532" i="1"/>
  <c r="V532" i="1" s="1"/>
  <c r="Z532" i="1"/>
  <c r="AA532" i="1" s="1"/>
  <c r="AC532" i="1" s="1"/>
  <c r="Y95" i="1"/>
  <c r="AA95" i="1" s="1"/>
  <c r="AC95" i="1" s="1"/>
  <c r="T95" i="1"/>
  <c r="V95" i="1" s="1"/>
  <c r="Z232" i="1"/>
  <c r="AA232" i="1" s="1"/>
  <c r="AC232" i="1" s="1"/>
  <c r="T232" i="1"/>
  <c r="V232" i="1" s="1"/>
  <c r="R32" i="1"/>
  <c r="Y186" i="1"/>
  <c r="AA186" i="1" s="1"/>
  <c r="AC186" i="1" s="1"/>
  <c r="T186" i="1"/>
  <c r="V186" i="1" s="1"/>
  <c r="Z340" i="1"/>
  <c r="AA340" i="1" s="1"/>
  <c r="AC340" i="1" s="1"/>
  <c r="T340" i="1"/>
  <c r="V340" i="1" s="1"/>
  <c r="Z191" i="1"/>
  <c r="AA191" i="1" s="1"/>
  <c r="AC191" i="1" s="1"/>
  <c r="T191" i="1"/>
  <c r="V191" i="1" s="1"/>
  <c r="Z190" i="1"/>
  <c r="AA190" i="1" s="1"/>
  <c r="AC190" i="1" s="1"/>
  <c r="T190" i="1"/>
  <c r="V190" i="1" s="1"/>
  <c r="Z198" i="1"/>
  <c r="AA198" i="1" s="1"/>
  <c r="AC198" i="1" s="1"/>
  <c r="T198" i="1"/>
  <c r="V198" i="1" s="1"/>
  <c r="T481" i="1"/>
  <c r="V481" i="1" s="1"/>
  <c r="Z187" i="1"/>
  <c r="T187" i="1"/>
  <c r="V187" i="1" s="1"/>
  <c r="Z335" i="1"/>
  <c r="AA335" i="1" s="1"/>
  <c r="AC335" i="1" s="1"/>
  <c r="T335" i="1"/>
  <c r="V335" i="1" s="1"/>
  <c r="T143" i="1"/>
  <c r="V143" i="1" s="1"/>
  <c r="T389" i="1"/>
  <c r="V389" i="1" s="1"/>
  <c r="Z389" i="1"/>
  <c r="AA389" i="1" s="1"/>
  <c r="AC389" i="1" s="1"/>
  <c r="Z378" i="1"/>
  <c r="AA378" i="1" s="1"/>
  <c r="AC378" i="1" s="1"/>
  <c r="T378" i="1"/>
  <c r="V378" i="1" s="1"/>
  <c r="AA172" i="1"/>
  <c r="Y23" i="1"/>
  <c r="AA217" i="1"/>
  <c r="T383" i="1"/>
  <c r="V383" i="1" s="1"/>
  <c r="Z383" i="1"/>
  <c r="AA383" i="1" s="1"/>
  <c r="AC383" i="1" s="1"/>
  <c r="T196" i="1"/>
  <c r="V196" i="1" s="1"/>
  <c r="Y240" i="1"/>
  <c r="AA240" i="1" s="1"/>
  <c r="AC240" i="1" s="1"/>
  <c r="T240" i="1"/>
  <c r="V240" i="1" s="1"/>
  <c r="Z331" i="1"/>
  <c r="AA331" i="1" s="1"/>
  <c r="AC331" i="1" s="1"/>
  <c r="T331" i="1"/>
  <c r="V331" i="1" s="1"/>
  <c r="Z284" i="1"/>
  <c r="T284" i="1"/>
  <c r="V284" i="1" s="1"/>
  <c r="T384" i="1"/>
  <c r="V384" i="1" s="1"/>
  <c r="Z384" i="1"/>
  <c r="AA384" i="1" s="1"/>
  <c r="AC384" i="1" s="1"/>
  <c r="Z231" i="1"/>
  <c r="AA231" i="1" s="1"/>
  <c r="AC231" i="1" s="1"/>
  <c r="T231" i="1"/>
  <c r="V231" i="1" s="1"/>
  <c r="Y466" i="1"/>
  <c r="Y478" i="1"/>
  <c r="AA478" i="1" s="1"/>
  <c r="AC478" i="1" s="1"/>
  <c r="T478" i="1"/>
  <c r="V478" i="1" s="1"/>
  <c r="FZ28" i="7"/>
  <c r="AA312" i="1"/>
  <c r="T237" i="1"/>
  <c r="V237" i="1" s="1"/>
  <c r="Z237" i="1"/>
  <c r="AA237" i="1" s="1"/>
  <c r="AC237" i="1" s="1"/>
  <c r="Y284" i="1"/>
  <c r="Z150" i="1"/>
  <c r="T150" i="1"/>
  <c r="V150" i="1" s="1"/>
  <c r="T479" i="1"/>
  <c r="V479" i="1" s="1"/>
  <c r="Z479" i="1"/>
  <c r="AA479" i="1" s="1"/>
  <c r="AC479" i="1" s="1"/>
  <c r="T233" i="1"/>
  <c r="V233" i="1" s="1"/>
  <c r="Y436" i="1"/>
  <c r="AA436" i="1" s="1"/>
  <c r="AC436" i="1" s="1"/>
  <c r="T436" i="1"/>
  <c r="V436" i="1" s="1"/>
  <c r="T193" i="1"/>
  <c r="V193" i="1" s="1"/>
  <c r="Z193" i="1"/>
  <c r="AA193" i="1" s="1"/>
  <c r="AC193" i="1" s="1"/>
  <c r="T529" i="1"/>
  <c r="V529" i="1" s="1"/>
  <c r="AA76" i="1"/>
  <c r="Z294" i="1"/>
  <c r="AA294" i="1" s="1"/>
  <c r="AC294" i="1" s="1"/>
  <c r="T294" i="1"/>
  <c r="V294" i="1" s="1"/>
  <c r="T381" i="1"/>
  <c r="V381" i="1" s="1"/>
  <c r="Z381" i="1"/>
  <c r="AA381" i="1" s="1"/>
  <c r="AC381" i="1" s="1"/>
  <c r="Z138" i="1"/>
  <c r="T138" i="1"/>
  <c r="V138" i="1" s="1"/>
  <c r="Z285" i="1"/>
  <c r="AA285" i="1" s="1"/>
  <c r="AC285" i="1" s="1"/>
  <c r="T285" i="1"/>
  <c r="V285" i="1" s="1"/>
  <c r="T145" i="1"/>
  <c r="V145" i="1" s="1"/>
  <c r="Z145" i="1"/>
  <c r="AA145" i="1" s="1"/>
  <c r="AC145" i="1" s="1"/>
  <c r="B292" i="1"/>
  <c r="B293" i="1" s="1"/>
  <c r="B294" i="1" s="1"/>
  <c r="B484" i="1"/>
  <c r="B485" i="1" s="1"/>
  <c r="B486" i="1" s="1"/>
  <c r="B436" i="1"/>
  <c r="B437" i="1" s="1"/>
  <c r="B438" i="1" s="1"/>
  <c r="B100" i="1"/>
  <c r="B101" i="1" s="1"/>
  <c r="B102" i="1" s="1"/>
  <c r="B532" i="1"/>
  <c r="B533" i="1" s="1"/>
  <c r="B534" i="1" s="1"/>
  <c r="B196" i="1"/>
  <c r="B197" i="1" s="1"/>
  <c r="B198" i="1" s="1"/>
  <c r="B148" i="1"/>
  <c r="B149" i="1" s="1"/>
  <c r="B150" i="1" s="1"/>
  <c r="B388" i="1"/>
  <c r="B389" i="1" s="1"/>
  <c r="B390" i="1" s="1"/>
  <c r="B244" i="1"/>
  <c r="B245" i="1" s="1"/>
  <c r="B246" i="1" s="1"/>
  <c r="B340" i="1"/>
  <c r="B341" i="1" s="1"/>
  <c r="B342" i="1" s="1"/>
  <c r="T281" i="1"/>
  <c r="V281" i="1" s="1"/>
  <c r="Z281" i="1"/>
  <c r="AA281" i="1" s="1"/>
  <c r="AC281" i="1" s="1"/>
  <c r="T235" i="1"/>
  <c r="V235" i="1" s="1"/>
  <c r="Z235" i="1"/>
  <c r="AA235" i="1" s="1"/>
  <c r="AC235" i="1" s="1"/>
  <c r="AA409" i="1"/>
  <c r="Y327" i="1"/>
  <c r="Z293" i="1"/>
  <c r="AA293" i="1" s="1"/>
  <c r="AC293" i="1" s="1"/>
  <c r="T293" i="1"/>
  <c r="V293" i="1" s="1"/>
  <c r="GG28" i="7"/>
  <c r="GF28" i="7" s="1"/>
  <c r="A340" i="1" s="1"/>
  <c r="A341" i="1" s="1"/>
  <c r="A342" i="1" s="1"/>
  <c r="AA100" i="1"/>
  <c r="AC100" i="1" s="1"/>
  <c r="Z327" i="1"/>
  <c r="T327" i="1"/>
  <c r="V327" i="1" s="1"/>
  <c r="T528" i="1"/>
  <c r="V528" i="1" s="1"/>
  <c r="Z528" i="1"/>
  <c r="AA528" i="1" s="1"/>
  <c r="AC528" i="1" s="1"/>
  <c r="R34" i="1"/>
  <c r="AA220" i="1" l="1"/>
  <c r="AC226" i="1" s="1"/>
  <c r="AC248" i="1" s="1"/>
  <c r="FW27" i="7"/>
  <c r="GC27" i="7"/>
  <c r="GB27" i="7" s="1"/>
  <c r="FX27" i="7"/>
  <c r="C479" i="1" s="1"/>
  <c r="A484" i="1"/>
  <c r="A485" i="1" s="1"/>
  <c r="A486" i="1" s="1"/>
  <c r="A436" i="1"/>
  <c r="A437" i="1" s="1"/>
  <c r="A438" i="1" s="1"/>
  <c r="A244" i="1"/>
  <c r="A245" i="1" s="1"/>
  <c r="A246" i="1" s="1"/>
  <c r="Z466" i="1"/>
  <c r="AA466" i="1" s="1"/>
  <c r="Y26" i="1"/>
  <c r="T514" i="1"/>
  <c r="AA169" i="1"/>
  <c r="T418" i="1"/>
  <c r="A196" i="1"/>
  <c r="A197" i="1" s="1"/>
  <c r="A198" i="1" s="1"/>
  <c r="A388" i="1"/>
  <c r="A389" i="1" s="1"/>
  <c r="A390" i="1" s="1"/>
  <c r="A100" i="1"/>
  <c r="A101" i="1" s="1"/>
  <c r="A102" i="1" s="1"/>
  <c r="A532" i="1"/>
  <c r="A533" i="1" s="1"/>
  <c r="A534" i="1" s="1"/>
  <c r="A292" i="1"/>
  <c r="A293" i="1" s="1"/>
  <c r="A294" i="1" s="1"/>
  <c r="R440" i="1"/>
  <c r="T440" i="1" s="1"/>
  <c r="A148" i="1"/>
  <c r="A149" i="1" s="1"/>
  <c r="A150" i="1" s="1"/>
  <c r="T466" i="1"/>
  <c r="Y178" i="1"/>
  <c r="Y200" i="1" s="1"/>
  <c r="Y370" i="1"/>
  <c r="Y392" i="1" s="1"/>
  <c r="T226" i="1"/>
  <c r="Y536" i="1"/>
  <c r="T19" i="1"/>
  <c r="W19" i="1" s="1"/>
  <c r="Z322" i="1"/>
  <c r="Z344" i="1" s="1"/>
  <c r="Z514" i="1"/>
  <c r="AA514" i="1" s="1"/>
  <c r="Z25" i="1"/>
  <c r="R248" i="1"/>
  <c r="T248" i="1" s="1"/>
  <c r="Y24" i="1"/>
  <c r="T274" i="1"/>
  <c r="T370" i="1"/>
  <c r="Y226" i="1"/>
  <c r="AA226" i="1" s="1"/>
  <c r="Z19" i="1"/>
  <c r="AA19" i="1" s="1"/>
  <c r="T23" i="1"/>
  <c r="X23" i="1" s="1"/>
  <c r="T26" i="1"/>
  <c r="X26" i="1" s="1"/>
  <c r="AC418" i="1"/>
  <c r="AC440" i="1" s="1"/>
  <c r="T322" i="1"/>
  <c r="Z418" i="1"/>
  <c r="AA418" i="1" s="1"/>
  <c r="T20" i="1"/>
  <c r="W20" i="1" s="1"/>
  <c r="AA80" i="1"/>
  <c r="T130" i="1"/>
  <c r="T152" i="1" s="1"/>
  <c r="R536" i="1"/>
  <c r="T536" i="1" s="1"/>
  <c r="T25" i="1"/>
  <c r="W25" i="1" s="1"/>
  <c r="Z23" i="1"/>
  <c r="AA23" i="1" s="1"/>
  <c r="T24" i="1"/>
  <c r="W24" i="1" s="1"/>
  <c r="Y21" i="1"/>
  <c r="T178" i="1"/>
  <c r="AC514" i="1"/>
  <c r="AC536" i="1" s="1"/>
  <c r="Z274" i="1"/>
  <c r="Z296" i="1" s="1"/>
  <c r="Z22" i="1"/>
  <c r="T32" i="1"/>
  <c r="X32" i="1" s="1"/>
  <c r="AC466" i="1"/>
  <c r="AC488" i="1" s="1"/>
  <c r="R28" i="1"/>
  <c r="R37" i="1" s="1"/>
  <c r="Y34" i="1"/>
  <c r="R344" i="1"/>
  <c r="T344" i="1" s="1"/>
  <c r="Y25" i="1"/>
  <c r="T22" i="1"/>
  <c r="X22" i="1" s="1"/>
  <c r="B427" i="1"/>
  <c r="B428" i="1"/>
  <c r="Z20" i="1"/>
  <c r="AA20" i="1" s="1"/>
  <c r="Y22" i="1"/>
  <c r="Z21" i="1"/>
  <c r="B236" i="1"/>
  <c r="B235" i="1"/>
  <c r="B379" i="1"/>
  <c r="B380" i="1"/>
  <c r="B523" i="1"/>
  <c r="B524" i="1"/>
  <c r="T34" i="1"/>
  <c r="W34" i="1" s="1"/>
  <c r="Y82" i="1"/>
  <c r="AA124" i="1"/>
  <c r="AC130" i="1" s="1"/>
  <c r="B283" i="1"/>
  <c r="B284" i="1"/>
  <c r="B476" i="1"/>
  <c r="B475" i="1"/>
  <c r="AA363" i="1"/>
  <c r="AC370" i="1" s="1"/>
  <c r="AC392" i="1" s="1"/>
  <c r="B91" i="1"/>
  <c r="B92" i="1"/>
  <c r="AC274" i="1"/>
  <c r="Y130" i="1"/>
  <c r="Y152" i="1" s="1"/>
  <c r="B140" i="1"/>
  <c r="B139" i="1"/>
  <c r="B332" i="1"/>
  <c r="B331" i="1"/>
  <c r="S28" i="1"/>
  <c r="S37" i="1" s="1"/>
  <c r="T392" i="1"/>
  <c r="B187" i="1"/>
  <c r="B188" i="1"/>
  <c r="Z34" i="1"/>
  <c r="Y440" i="1"/>
  <c r="Z82" i="1"/>
  <c r="Z104" i="1" s="1"/>
  <c r="R296" i="1"/>
  <c r="T296" i="1" s="1"/>
  <c r="Z130" i="1"/>
  <c r="AA170" i="1"/>
  <c r="Z24" i="1"/>
  <c r="T82" i="1"/>
  <c r="T104" i="1" s="1"/>
  <c r="Z26" i="1"/>
  <c r="T30" i="1"/>
  <c r="T21" i="1"/>
  <c r="AA84" i="1"/>
  <c r="AC84" i="1" s="1"/>
  <c r="Y30" i="1"/>
  <c r="Z370" i="1"/>
  <c r="Z32" i="1"/>
  <c r="T200" i="1"/>
  <c r="AA138" i="1"/>
  <c r="AC138" i="1" s="1"/>
  <c r="AA132" i="1"/>
  <c r="AC132" i="1" s="1"/>
  <c r="Z30" i="1"/>
  <c r="AA315" i="1"/>
  <c r="AC322" i="1" s="1"/>
  <c r="AA73" i="1"/>
  <c r="Z178" i="1"/>
  <c r="Y344" i="1"/>
  <c r="AA327" i="1"/>
  <c r="AC327" i="1" s="1"/>
  <c r="Z248" i="1"/>
  <c r="AA150" i="1"/>
  <c r="AC150" i="1" s="1"/>
  <c r="T488" i="1"/>
  <c r="AA284" i="1"/>
  <c r="AC284" i="1" s="1"/>
  <c r="Y296" i="1"/>
  <c r="Y488" i="1"/>
  <c r="AA187" i="1"/>
  <c r="AC187" i="1" s="1"/>
  <c r="GK28" i="7"/>
  <c r="GJ28" i="7" s="1"/>
  <c r="GE28" i="7"/>
  <c r="Y32" i="1"/>
  <c r="GD28" i="7"/>
  <c r="GG27" i="7" l="1"/>
  <c r="FZ27" i="7"/>
  <c r="GA27" i="7"/>
  <c r="C145" i="1"/>
  <c r="C385" i="1"/>
  <c r="C239" i="1"/>
  <c r="C241" i="1"/>
  <c r="C193" i="1"/>
  <c r="C95" i="1"/>
  <c r="C433" i="1"/>
  <c r="C287" i="1"/>
  <c r="C431" i="1"/>
  <c r="C289" i="1"/>
  <c r="C335" i="1"/>
  <c r="C383" i="1"/>
  <c r="C143" i="1"/>
  <c r="C481" i="1"/>
  <c r="C191" i="1"/>
  <c r="C529" i="1"/>
  <c r="C97" i="1"/>
  <c r="C337" i="1"/>
  <c r="C527" i="1"/>
  <c r="W26" i="1"/>
  <c r="AA26" i="1"/>
  <c r="Z488" i="1"/>
  <c r="AA488" i="1" s="1"/>
  <c r="AC489" i="1" s="1"/>
  <c r="AC178" i="1"/>
  <c r="AC200" i="1" s="1"/>
  <c r="X20" i="1"/>
  <c r="AA25" i="1"/>
  <c r="AA21" i="1"/>
  <c r="Y248" i="1"/>
  <c r="AA248" i="1" s="1"/>
  <c r="AC249" i="1" s="1"/>
  <c r="W23" i="1"/>
  <c r="Z536" i="1"/>
  <c r="AA536" i="1" s="1"/>
  <c r="AC537" i="1" s="1"/>
  <c r="AA322" i="1"/>
  <c r="AA178" i="1"/>
  <c r="AC82" i="1"/>
  <c r="AC104" i="1" s="1"/>
  <c r="X19" i="1"/>
  <c r="X34" i="1"/>
  <c r="AA24" i="1"/>
  <c r="Z440" i="1"/>
  <c r="AA440" i="1" s="1"/>
  <c r="AC441" i="1" s="1"/>
  <c r="W32" i="1"/>
  <c r="AA32" i="1"/>
  <c r="Y28" i="1"/>
  <c r="Y37" i="1" s="1"/>
  <c r="X24" i="1"/>
  <c r="AA274" i="1"/>
  <c r="X25" i="1"/>
  <c r="AA34" i="1"/>
  <c r="AA22" i="1"/>
  <c r="W22" i="1"/>
  <c r="AA130" i="1"/>
  <c r="AA152" i="1" s="1"/>
  <c r="AC153" i="1" s="1"/>
  <c r="AA82" i="1"/>
  <c r="AA104" i="1" s="1"/>
  <c r="AC105" i="1" s="1"/>
  <c r="Z200" i="1"/>
  <c r="AA200" i="1" s="1"/>
  <c r="AC201" i="1" s="1"/>
  <c r="Z152" i="1"/>
  <c r="Y104" i="1"/>
  <c r="AA296" i="1"/>
  <c r="AC297" i="1" s="1"/>
  <c r="AC152" i="1"/>
  <c r="AC296" i="1"/>
  <c r="T37" i="1"/>
  <c r="X37" i="1" s="1"/>
  <c r="X21" i="1"/>
  <c r="W21" i="1"/>
  <c r="W30" i="1"/>
  <c r="X30" i="1"/>
  <c r="AA370" i="1"/>
  <c r="Z392" i="1"/>
  <c r="AA392" i="1" s="1"/>
  <c r="AC393" i="1" s="1"/>
  <c r="Z28" i="1"/>
  <c r="Z37" i="1" s="1"/>
  <c r="AC344" i="1"/>
  <c r="AA30" i="1"/>
  <c r="T28" i="1"/>
  <c r="X28" i="1" s="1"/>
  <c r="GO28" i="7"/>
  <c r="GN28" i="7" s="1"/>
  <c r="AA344" i="1"/>
  <c r="AC345" i="1" s="1"/>
  <c r="GH28" i="7"/>
  <c r="GI28" i="7"/>
  <c r="GK27" i="7" l="1"/>
  <c r="GE27" i="7"/>
  <c r="GF27" i="7"/>
  <c r="A383" i="1" s="1"/>
  <c r="A385" i="1" s="1"/>
  <c r="GD27" i="7"/>
  <c r="A239" i="1"/>
  <c r="A241" i="1" s="1"/>
  <c r="A333" i="1"/>
  <c r="A334" i="1" s="1"/>
  <c r="A336" i="1" s="1"/>
  <c r="AA28" i="1"/>
  <c r="AC37" i="1" s="1"/>
  <c r="AC1" i="1" s="1"/>
  <c r="AD28" i="1"/>
  <c r="AC28" i="1"/>
  <c r="W28" i="1"/>
  <c r="W37" i="1" s="1"/>
  <c r="AC47" i="1"/>
  <c r="AC40" i="1" s="1"/>
  <c r="GM28" i="7"/>
  <c r="AA37" i="1"/>
  <c r="AD37" i="1"/>
  <c r="AD1" i="1" s="1"/>
  <c r="GL28" i="7"/>
  <c r="GS28" i="7"/>
  <c r="GP28" i="7" s="1"/>
  <c r="A477" i="1" l="1"/>
  <c r="A478" i="1" s="1"/>
  <c r="A480" i="1" s="1"/>
  <c r="A143" i="1"/>
  <c r="A145" i="1" s="1"/>
  <c r="A471" i="1"/>
  <c r="A472" i="1" s="1"/>
  <c r="A473" i="1" s="1"/>
  <c r="A474" i="1" s="1"/>
  <c r="A475" i="1" s="1"/>
  <c r="A183" i="1"/>
  <c r="A184" i="1" s="1"/>
  <c r="A185" i="1" s="1"/>
  <c r="A186" i="1" s="1"/>
  <c r="A135" i="1"/>
  <c r="A136" i="1" s="1"/>
  <c r="A137" i="1" s="1"/>
  <c r="A138" i="1" s="1"/>
  <c r="A140" i="1" s="1"/>
  <c r="A285" i="1"/>
  <c r="A286" i="1" s="1"/>
  <c r="A288" i="1" s="1"/>
  <c r="GO27" i="7"/>
  <c r="GL27" i="7" s="1"/>
  <c r="GI27" i="7"/>
  <c r="GH27" i="7"/>
  <c r="GJ27" i="7"/>
  <c r="A237" i="1"/>
  <c r="A238" i="1" s="1"/>
  <c r="A240" i="1" s="1"/>
  <c r="A525" i="1"/>
  <c r="A526" i="1" s="1"/>
  <c r="A528" i="1" s="1"/>
  <c r="A519" i="1"/>
  <c r="A520" i="1" s="1"/>
  <c r="A521" i="1" s="1"/>
  <c r="A522" i="1" s="1"/>
  <c r="A524" i="1" s="1"/>
  <c r="A279" i="1"/>
  <c r="A280" i="1" s="1"/>
  <c r="A281" i="1" s="1"/>
  <c r="A282" i="1" s="1"/>
  <c r="A283" i="1" s="1"/>
  <c r="A335" i="1"/>
  <c r="A337" i="1" s="1"/>
  <c r="A375" i="1"/>
  <c r="A376" i="1" s="1"/>
  <c r="A377" i="1" s="1"/>
  <c r="A378" i="1" s="1"/>
  <c r="A379" i="1" s="1"/>
  <c r="A381" i="1"/>
  <c r="A382" i="1" s="1"/>
  <c r="A384" i="1" s="1"/>
  <c r="A479" i="1"/>
  <c r="A481" i="1" s="1"/>
  <c r="A87" i="1"/>
  <c r="A88" i="1" s="1"/>
  <c r="A89" i="1" s="1"/>
  <c r="A90" i="1" s="1"/>
  <c r="A92" i="1" s="1"/>
  <c r="A93" i="1"/>
  <c r="A94" i="1" s="1"/>
  <c r="A96" i="1" s="1"/>
  <c r="A95" i="1"/>
  <c r="A97" i="1" s="1"/>
  <c r="A189" i="1"/>
  <c r="A190" i="1" s="1"/>
  <c r="A192" i="1" s="1"/>
  <c r="A527" i="1"/>
  <c r="A529" i="1" s="1"/>
  <c r="A327" i="1"/>
  <c r="A328" i="1" s="1"/>
  <c r="A329" i="1" s="1"/>
  <c r="A330" i="1" s="1"/>
  <c r="A331" i="1" s="1"/>
  <c r="A431" i="1"/>
  <c r="A433" i="1" s="1"/>
  <c r="A287" i="1"/>
  <c r="A289" i="1" s="1"/>
  <c r="A141" i="1"/>
  <c r="A142" i="1" s="1"/>
  <c r="A144" i="1" s="1"/>
  <c r="A423" i="1"/>
  <c r="A424" i="1" s="1"/>
  <c r="A425" i="1" s="1"/>
  <c r="A426" i="1" s="1"/>
  <c r="A427" i="1" s="1"/>
  <c r="A429" i="1"/>
  <c r="A430" i="1" s="1"/>
  <c r="A432" i="1" s="1"/>
  <c r="A231" i="1"/>
  <c r="A232" i="1" s="1"/>
  <c r="A233" i="1" s="1"/>
  <c r="A234" i="1" s="1"/>
  <c r="A235" i="1" s="1"/>
  <c r="A191" i="1"/>
  <c r="A193" i="1" s="1"/>
  <c r="A187" i="1"/>
  <c r="A188" i="1"/>
  <c r="GQ28" i="7"/>
  <c r="AC39" i="1"/>
  <c r="GW28" i="7"/>
  <c r="GR28" i="7"/>
  <c r="AF30" i="1"/>
  <c r="AF47" i="1"/>
  <c r="AA40" i="1"/>
  <c r="AA1" i="1"/>
  <c r="I1" i="1"/>
  <c r="A139" i="1" l="1"/>
  <c r="A476" i="1"/>
  <c r="GM27" i="7"/>
  <c r="GS27" i="7"/>
  <c r="GQ27" i="7" s="1"/>
  <c r="GN27" i="7"/>
  <c r="A523" i="1"/>
  <c r="A380" i="1"/>
  <c r="A284" i="1"/>
  <c r="A332" i="1"/>
  <c r="A91" i="1"/>
  <c r="A428" i="1"/>
  <c r="A236" i="1"/>
  <c r="HA28" i="7"/>
  <c r="GU28" i="7"/>
  <c r="GT28" i="7"/>
  <c r="GV28" i="7"/>
  <c r="GP27" i="7" l="1"/>
  <c r="GW27" i="7"/>
  <c r="GR27" i="7"/>
  <c r="HE28" i="7"/>
  <c r="HC28" i="7" s="1"/>
  <c r="GX28" i="7"/>
  <c r="GY28" i="7"/>
  <c r="GZ28" i="7"/>
  <c r="HA27" i="7" l="1"/>
  <c r="GV27" i="7"/>
  <c r="GT27" i="7"/>
  <c r="GU27" i="7"/>
  <c r="HB28" i="7"/>
  <c r="HI28" i="7"/>
  <c r="HG28" i="7" s="1"/>
  <c r="HD28" i="7"/>
  <c r="HE27" i="7" l="1"/>
  <c r="HD27" i="7" s="1"/>
  <c r="GZ27" i="7"/>
  <c r="GY27" i="7"/>
  <c r="GX27" i="7"/>
  <c r="HH28" i="7"/>
  <c r="HF28" i="7"/>
  <c r="HM28" i="7"/>
  <c r="HI27" i="7" l="1"/>
  <c r="HG27" i="7" s="1"/>
  <c r="HC27" i="7"/>
  <c r="HB27" i="7"/>
  <c r="HQ28" i="7"/>
  <c r="HP28" i="7" s="1"/>
  <c r="HK28" i="7"/>
  <c r="HJ28" i="7"/>
  <c r="HL28" i="7"/>
  <c r="HM27" i="7" l="1"/>
  <c r="HJ27" i="7" s="1"/>
  <c r="HF27" i="7"/>
  <c r="HH27" i="7"/>
  <c r="HN28" i="7"/>
  <c r="HO28" i="7"/>
  <c r="HU28" i="7"/>
  <c r="HS28" i="7" s="1"/>
  <c r="HK27" i="7" l="1"/>
  <c r="HQ27" i="7"/>
  <c r="HL27" i="7"/>
  <c r="HT28" i="7"/>
  <c r="HY28" i="7"/>
  <c r="HV28" i="7" s="1"/>
  <c r="HR28" i="7"/>
  <c r="HU27" i="7" l="1"/>
  <c r="HR27" i="7" s="1"/>
  <c r="HP27" i="7"/>
  <c r="HN27" i="7"/>
  <c r="HO27" i="7"/>
  <c r="HW28" i="7"/>
  <c r="IC28" i="7"/>
  <c r="HX28" i="7"/>
  <c r="HY27" i="7" l="1"/>
  <c r="HV27" i="7" s="1"/>
  <c r="HT27" i="7"/>
  <c r="HS27" i="7"/>
  <c r="IG28" i="7"/>
  <c r="IF28" i="7" s="1"/>
  <c r="HZ28" i="7"/>
  <c r="IA28" i="7"/>
  <c r="IB28" i="7"/>
  <c r="HX27" i="7" l="1"/>
  <c r="HW27" i="7"/>
  <c r="IC27" i="7"/>
  <c r="IB27" i="7" s="1"/>
  <c r="IA27" i="7"/>
  <c r="IK28" i="7"/>
  <c r="IH28" i="7" s="1"/>
  <c r="IE28" i="7"/>
  <c r="ID28" i="7"/>
  <c r="IG27" i="7" l="1"/>
  <c r="ID27" i="7" s="1"/>
  <c r="IE27" i="7"/>
  <c r="HZ27" i="7"/>
  <c r="II28" i="7"/>
  <c r="IO28" i="7"/>
  <c r="IM28" i="7" s="1"/>
  <c r="IJ28" i="7"/>
  <c r="IN28" i="7" l="1"/>
  <c r="IK27" i="7"/>
  <c r="IF27" i="7"/>
  <c r="IL28" i="7"/>
  <c r="IS28" i="7"/>
  <c r="IR28" i="7" s="1"/>
  <c r="IO27" i="7" l="1"/>
  <c r="IH27" i="7"/>
  <c r="IJ27" i="7"/>
  <c r="II27" i="7"/>
  <c r="IP28" i="7"/>
  <c r="IW28" i="7"/>
  <c r="IV28" i="7" s="1"/>
  <c r="IQ28" i="7"/>
  <c r="IS27" i="7" l="1"/>
  <c r="IP27" i="7" s="1"/>
  <c r="IM27" i="7"/>
  <c r="IN27" i="7"/>
  <c r="IL27" i="7"/>
  <c r="IU28" i="7"/>
  <c r="JA28" i="7"/>
  <c r="IX28" i="7" s="1"/>
  <c r="IT28" i="7"/>
  <c r="IR27" i="7" l="1"/>
  <c r="IW27" i="7"/>
  <c r="IV27" i="7" s="1"/>
  <c r="IQ27" i="7"/>
  <c r="IZ28" i="7"/>
  <c r="IY28" i="7"/>
  <c r="JE28" i="7"/>
  <c r="IU27" i="7" l="1"/>
  <c r="JA27" i="7"/>
  <c r="IT27" i="7"/>
  <c r="JI28" i="7"/>
  <c r="JH28" i="7" s="1"/>
  <c r="JC28" i="7"/>
  <c r="JB28" i="7"/>
  <c r="JD28" i="7"/>
  <c r="JE27" i="7" l="1"/>
  <c r="JC27" i="7" s="1"/>
  <c r="IZ27" i="7"/>
  <c r="IX27" i="7"/>
  <c r="IY27" i="7"/>
  <c r="JF28" i="7"/>
  <c r="JG28" i="7"/>
  <c r="JM28" i="7"/>
  <c r="JJ28" i="7" s="1"/>
  <c r="JI27" i="7" l="1"/>
  <c r="JD27" i="7"/>
  <c r="JB27" i="7"/>
  <c r="JK28" i="7"/>
  <c r="JQ28" i="7"/>
  <c r="JL28" i="7"/>
  <c r="JM27" i="7" l="1"/>
  <c r="JJ27" i="7" s="1"/>
  <c r="JL27" i="7"/>
  <c r="JH27" i="7"/>
  <c r="JG27" i="7"/>
  <c r="JF27" i="7"/>
  <c r="JU28" i="7"/>
  <c r="JS28" i="7" s="1"/>
  <c r="JO28" i="7"/>
  <c r="JN28" i="7"/>
  <c r="JP28" i="7"/>
  <c r="JK27" i="7" l="1"/>
  <c r="JQ27" i="7"/>
  <c r="JO27" i="7"/>
  <c r="JR28" i="7"/>
  <c r="JT28" i="7"/>
  <c r="JY28" i="7"/>
  <c r="JU27" i="7" l="1"/>
  <c r="JT27" i="7" s="1"/>
  <c r="JN27" i="7"/>
  <c r="JP27" i="7"/>
  <c r="KC28" i="7"/>
  <c r="KA28" i="7" s="1"/>
  <c r="JW28" i="7"/>
  <c r="JV28" i="7"/>
  <c r="JX28" i="7"/>
  <c r="JY27" i="7" l="1"/>
  <c r="JW27" i="7" s="1"/>
  <c r="JS27" i="7"/>
  <c r="JR27" i="7"/>
  <c r="KB28" i="7"/>
  <c r="KG28" i="7"/>
  <c r="KF28" i="7" s="1"/>
  <c r="JZ28" i="7"/>
  <c r="KC27" i="7" l="1"/>
  <c r="KA27" i="7" s="1"/>
  <c r="JV27" i="7"/>
  <c r="JX27" i="7"/>
  <c r="KD28" i="7"/>
  <c r="KE28" i="7"/>
  <c r="KK28" i="7"/>
  <c r="KH28" i="7" s="1"/>
  <c r="KB27" i="7" l="1"/>
  <c r="KG27" i="7"/>
  <c r="KD27" i="7"/>
  <c r="KE27" i="7"/>
  <c r="KF27" i="7"/>
  <c r="JZ27" i="7"/>
  <c r="KJ28" i="7"/>
  <c r="KI28" i="7"/>
  <c r="KO28" i="7"/>
  <c r="KM28" i="7" s="1"/>
  <c r="KK27" i="7" l="1"/>
  <c r="KI27" i="7"/>
  <c r="KH27" i="7"/>
  <c r="KS28" i="7"/>
  <c r="KR28" i="7" s="1"/>
  <c r="KN28" i="7"/>
  <c r="KL28" i="7"/>
  <c r="KO27" i="7" l="1"/>
  <c r="KN27" i="7" s="1"/>
  <c r="KL27" i="7"/>
  <c r="KM27" i="7"/>
  <c r="KJ27" i="7"/>
  <c r="KQ28" i="7"/>
  <c r="KW28" i="7"/>
  <c r="KV28" i="7" s="1"/>
  <c r="KP28" i="7"/>
  <c r="KS27" i="7" l="1"/>
  <c r="KU28" i="7"/>
  <c r="LA28" i="7"/>
  <c r="KZ28" i="7" s="1"/>
  <c r="KT28" i="7"/>
  <c r="KW27" i="7" l="1"/>
  <c r="KV27" i="7" s="1"/>
  <c r="KR27" i="7"/>
  <c r="KP27" i="7"/>
  <c r="KQ27" i="7"/>
  <c r="LE28" i="7"/>
  <c r="LC28" i="7" s="1"/>
  <c r="KX28" i="7"/>
  <c r="KY28" i="7"/>
  <c r="LA27" i="7" l="1"/>
  <c r="KX27" i="7" s="1"/>
  <c r="KZ27" i="7"/>
  <c r="KU27" i="7"/>
  <c r="KT27" i="7"/>
  <c r="LI28" i="7"/>
  <c r="LH28" i="7" s="1"/>
  <c r="LB28" i="7"/>
  <c r="LD28" i="7"/>
  <c r="KY27" i="7" l="1"/>
  <c r="LE27" i="7"/>
  <c r="LB27" i="7" s="1"/>
  <c r="LC27" i="7"/>
  <c r="LM28" i="7"/>
  <c r="LL28" i="7" s="1"/>
  <c r="LF28" i="7"/>
  <c r="LG28" i="7"/>
  <c r="LI27" i="7" l="1"/>
  <c r="LG27" i="7" s="1"/>
  <c r="LD27" i="7"/>
  <c r="LQ28" i="7"/>
  <c r="LP28" i="7" s="1"/>
  <c r="LJ28" i="7"/>
  <c r="LK28" i="7"/>
  <c r="LF27" i="7" l="1"/>
  <c r="LH27" i="7"/>
  <c r="LM27" i="7"/>
  <c r="LL27" i="7" s="1"/>
  <c r="LU28" i="7"/>
  <c r="LT28" i="7" s="1"/>
  <c r="LN28" i="7"/>
  <c r="LO28" i="7"/>
  <c r="LQ27" i="7" l="1"/>
  <c r="LJ27" i="7"/>
  <c r="LK27" i="7"/>
  <c r="LY28" i="7"/>
  <c r="LV28" i="7" s="1"/>
  <c r="LR28" i="7"/>
  <c r="LS28" i="7"/>
  <c r="LU27" i="7" l="1"/>
  <c r="LS27" i="7" s="1"/>
  <c r="LR27" i="7"/>
  <c r="LT27" i="7"/>
  <c r="LP27" i="7"/>
  <c r="LO27" i="7"/>
  <c r="LN27" i="7"/>
  <c r="LX28" i="7"/>
  <c r="LW28" i="7"/>
  <c r="MC28" i="7"/>
  <c r="MB28" i="7" s="1"/>
  <c r="LY27" i="7" l="1"/>
  <c r="LW27" i="7"/>
  <c r="MG28" i="7"/>
  <c r="ME28" i="7" s="1"/>
  <c r="MA28" i="7"/>
  <c r="LZ28" i="7"/>
  <c r="MC27" i="7" l="1"/>
  <c r="MA27" i="7" s="1"/>
  <c r="LV27" i="7"/>
  <c r="LX27" i="7"/>
  <c r="MD28" i="7"/>
  <c r="MF28" i="7"/>
  <c r="MK28" i="7"/>
  <c r="MG27" i="7" l="1"/>
  <c r="MF27" i="7" s="1"/>
  <c r="LZ27" i="7"/>
  <c r="MB27" i="7"/>
  <c r="MO28" i="7"/>
  <c r="MN28" i="7" s="1"/>
  <c r="MJ28" i="7"/>
  <c r="MI28" i="7"/>
  <c r="MH28" i="7"/>
  <c r="MK27" i="7" l="1"/>
  <c r="MJ27" i="7" s="1"/>
  <c r="MD27" i="7"/>
  <c r="ME27" i="7"/>
  <c r="MS28" i="7"/>
  <c r="MP28" i="7" s="1"/>
  <c r="ML28" i="7"/>
  <c r="MM28" i="7"/>
  <c r="MH27" i="7" l="1"/>
  <c r="MO27" i="7"/>
  <c r="MI27" i="7"/>
  <c r="MQ28" i="7"/>
  <c r="MR28" i="7"/>
  <c r="MW28" i="7"/>
  <c r="MU28" i="7" s="1"/>
  <c r="MS27" i="7" l="1"/>
  <c r="MQ27" i="7" s="1"/>
  <c r="MM27" i="7"/>
  <c r="ML27" i="7"/>
  <c r="MN27" i="7"/>
  <c r="MT28" i="7"/>
  <c r="MV28" i="7"/>
  <c r="NA28" i="7"/>
  <c r="MY28" i="7" s="1"/>
  <c r="MW27" i="7" l="1"/>
  <c r="MV27" i="7" s="1"/>
  <c r="MP27" i="7"/>
  <c r="MR27" i="7"/>
  <c r="NE28" i="7"/>
  <c r="ND28" i="7" s="1"/>
  <c r="MZ28" i="7"/>
  <c r="MX28" i="7"/>
  <c r="MT27" i="7" l="1"/>
  <c r="NA27" i="7"/>
  <c r="MU27" i="7"/>
  <c r="NI28" i="7"/>
  <c r="NF28" i="7" s="1"/>
  <c r="NB28" i="7"/>
  <c r="NC28" i="7"/>
  <c r="NE27" i="7" l="1"/>
  <c r="MX27" i="7"/>
  <c r="MZ27" i="7"/>
  <c r="MY27" i="7"/>
  <c r="NG28" i="7"/>
  <c r="NH28" i="7"/>
  <c r="NM28" i="7"/>
  <c r="NL28" i="7" s="1"/>
  <c r="NI27" i="7" l="1"/>
  <c r="NG27" i="7" s="1"/>
  <c r="ND27" i="7"/>
  <c r="NC27" i="7"/>
  <c r="NB27" i="7"/>
  <c r="NQ28" i="7"/>
  <c r="NN28" i="7" s="1"/>
  <c r="NJ28" i="7"/>
  <c r="NK28" i="7"/>
  <c r="NH27" i="7" l="1"/>
  <c r="NF27" i="7"/>
  <c r="NM27" i="7"/>
  <c r="NU28" i="7"/>
  <c r="NS28" i="7" s="1"/>
  <c r="NP28" i="7"/>
  <c r="NO28" i="7"/>
  <c r="NQ27" i="7" l="1"/>
  <c r="NN27" i="7"/>
  <c r="NO27" i="7"/>
  <c r="NK27" i="7"/>
  <c r="NJ27" i="7"/>
  <c r="NL27" i="7"/>
  <c r="NY28" i="7"/>
  <c r="NW28" i="7" s="1"/>
  <c r="NT28" i="7"/>
  <c r="NR28" i="7"/>
  <c r="NU27" i="7" l="1"/>
  <c r="NS27" i="7" s="1"/>
  <c r="NP27" i="7"/>
  <c r="NV28" i="7"/>
  <c r="OC28" i="7"/>
  <c r="NX28" i="7"/>
  <c r="NT27" i="7" l="1"/>
  <c r="NY27" i="7"/>
  <c r="NR27" i="7"/>
  <c r="OG28" i="7"/>
  <c r="OD28" i="7" s="1"/>
  <c r="NZ28" i="7"/>
  <c r="OA28" i="7"/>
  <c r="OB28" i="7"/>
  <c r="OC27" i="7" l="1"/>
  <c r="NZ27" i="7" s="1"/>
  <c r="NX27" i="7"/>
  <c r="NW27" i="7"/>
  <c r="NV27" i="7"/>
  <c r="OF28" i="7"/>
  <c r="OE28" i="7"/>
  <c r="OK28" i="7"/>
  <c r="OB27" i="7" l="1"/>
  <c r="OA27" i="7"/>
  <c r="OG27" i="7"/>
  <c r="OF27" i="7" s="1"/>
  <c r="OD27" i="7"/>
  <c r="OE27" i="7"/>
  <c r="OO28" i="7"/>
  <c r="OM28" i="7" s="1"/>
  <c r="OH28" i="7"/>
  <c r="OI28" i="7"/>
  <c r="OJ28" i="7"/>
  <c r="OK27" i="7" l="1"/>
  <c r="OH27" i="7" s="1"/>
  <c r="OJ27" i="7"/>
  <c r="OS28" i="7"/>
  <c r="OP28" i="7" s="1"/>
  <c r="ON28" i="7"/>
  <c r="OL28" i="7"/>
  <c r="OO27" i="7" l="1"/>
  <c r="OL27" i="7" s="1"/>
  <c r="OI27" i="7"/>
  <c r="OR28" i="7"/>
  <c r="OQ28" i="7"/>
  <c r="OW28" i="7"/>
  <c r="OS27" i="7" l="1"/>
  <c r="ON27" i="7"/>
  <c r="OM27" i="7"/>
  <c r="PA28" i="7"/>
  <c r="OZ28" i="7" s="1"/>
  <c r="OU28" i="7"/>
  <c r="OV28" i="7"/>
  <c r="OT28" i="7"/>
  <c r="OW27" i="7" l="1"/>
  <c r="OV27" i="7"/>
  <c r="OU27" i="7"/>
  <c r="OT27" i="7"/>
  <c r="OR27" i="7"/>
  <c r="OQ27" i="7"/>
  <c r="OP27" i="7"/>
  <c r="OX28" i="7"/>
  <c r="OY28" i="7"/>
  <c r="PE28" i="7"/>
  <c r="PB28" i="7" s="1"/>
  <c r="PA27" i="7" l="1"/>
  <c r="OX27" i="7"/>
  <c r="OY27" i="7"/>
  <c r="PI28" i="7"/>
  <c r="PC28" i="7"/>
  <c r="PD28" i="7"/>
  <c r="PE27" i="7" l="1"/>
  <c r="PD27" i="7"/>
  <c r="PB27" i="7"/>
  <c r="OZ27" i="7"/>
  <c r="PM28" i="7"/>
  <c r="PK28" i="7" s="1"/>
  <c r="PH28" i="7"/>
  <c r="PF28" i="7"/>
  <c r="PG28" i="7"/>
  <c r="PI27" i="7" l="1"/>
  <c r="PG27" i="7" s="1"/>
  <c r="PC27" i="7"/>
  <c r="PL28" i="7"/>
  <c r="PJ28" i="7"/>
  <c r="PQ28" i="7"/>
  <c r="PP28" i="7" s="1"/>
  <c r="PM27" i="7" l="1"/>
  <c r="PH27" i="7"/>
  <c r="PF27" i="7"/>
  <c r="PO28" i="7"/>
  <c r="PU28" i="7"/>
  <c r="PR28" i="7" s="1"/>
  <c r="PN28" i="7"/>
  <c r="PQ27" i="7" l="1"/>
  <c r="PN27" i="7" s="1"/>
  <c r="PO27" i="7"/>
  <c r="PP27" i="7"/>
  <c r="PL27" i="7"/>
  <c r="PK27" i="7"/>
  <c r="PJ27" i="7"/>
  <c r="PS28" i="7"/>
  <c r="PY28" i="7"/>
  <c r="PX28" i="7" s="1"/>
  <c r="PT28" i="7"/>
  <c r="PU27" i="7" l="1"/>
  <c r="PS27" i="7"/>
  <c r="PR27" i="7"/>
  <c r="PW28" i="7"/>
  <c r="QC28" i="7"/>
  <c r="PZ28" i="7" s="1"/>
  <c r="PV28" i="7"/>
  <c r="PY27" i="7" l="1"/>
  <c r="PT27" i="7"/>
  <c r="QB28" i="7"/>
  <c r="QA28" i="7"/>
  <c r="QG28" i="7"/>
  <c r="QC27" i="7" l="1"/>
  <c r="PV27" i="7"/>
  <c r="PW27" i="7"/>
  <c r="PX27" i="7"/>
  <c r="QK28" i="7"/>
  <c r="QD28" i="7"/>
  <c r="QF28" i="7"/>
  <c r="QE28" i="7"/>
  <c r="QG27" i="7" l="1"/>
  <c r="QE27" i="7" s="1"/>
  <c r="QB27" i="7"/>
  <c r="PZ27" i="7"/>
  <c r="QA27" i="7"/>
  <c r="QO28" i="7"/>
  <c r="QM28" i="7" s="1"/>
  <c r="QJ28" i="7"/>
  <c r="QH28" i="7"/>
  <c r="QI28" i="7"/>
  <c r="QF27" i="7" l="1"/>
  <c r="QK27" i="7"/>
  <c r="QH27" i="7"/>
  <c r="QI27" i="7"/>
  <c r="QJ27" i="7"/>
  <c r="QD27" i="7"/>
  <c r="QN28" i="7"/>
  <c r="QL28" i="7"/>
  <c r="QS28" i="7"/>
  <c r="QQ28" i="7" s="1"/>
  <c r="QO27" i="7" l="1"/>
  <c r="QW28" i="7"/>
  <c r="QT28" i="7" s="1"/>
  <c r="QR28" i="7"/>
  <c r="QP28" i="7"/>
  <c r="QS27" i="7" l="1"/>
  <c r="QP27" i="7"/>
  <c r="QQ27" i="7"/>
  <c r="QR27" i="7"/>
  <c r="QM27" i="7"/>
  <c r="QL27" i="7"/>
  <c r="QN27" i="7"/>
  <c r="QU28" i="7"/>
  <c r="RA28" i="7"/>
  <c r="QV28" i="7"/>
  <c r="QW27" i="7" l="1"/>
  <c r="QV27" i="7" s="1"/>
  <c r="RE28" i="7"/>
  <c r="RD28" i="7" s="1"/>
  <c r="QX28" i="7"/>
  <c r="QY28" i="7"/>
  <c r="QZ28" i="7"/>
  <c r="RA27" i="7" l="1"/>
  <c r="QT27" i="7"/>
  <c r="QU27" i="7"/>
  <c r="RB28" i="7"/>
  <c r="RI28" i="7"/>
  <c r="RC28" i="7"/>
  <c r="RE27" i="7" l="1"/>
  <c r="QZ27" i="7"/>
  <c r="QY27" i="7"/>
  <c r="QX27" i="7"/>
  <c r="RM28" i="7"/>
  <c r="RJ28" i="7" s="1"/>
  <c r="RH28" i="7"/>
  <c r="RF28" i="7"/>
  <c r="RG28" i="7"/>
  <c r="RI27" i="7" l="1"/>
  <c r="RF27" i="7" s="1"/>
  <c r="RG27" i="7"/>
  <c r="RD27" i="7"/>
  <c r="RC27" i="7"/>
  <c r="RB27" i="7"/>
  <c r="RL28" i="7"/>
  <c r="RQ28" i="7"/>
  <c r="RP28" i="7" s="1"/>
  <c r="RK28" i="7"/>
  <c r="RM27" i="7" l="1"/>
  <c r="RK27" i="7"/>
  <c r="RL27" i="7"/>
  <c r="RJ27" i="7"/>
  <c r="RH27" i="7"/>
  <c r="RO28" i="7"/>
  <c r="RN28" i="7"/>
  <c r="RU28" i="7"/>
  <c r="RR28" i="7" s="1"/>
  <c r="RQ27" i="7" l="1"/>
  <c r="RP27" i="7" s="1"/>
  <c r="RS28" i="7"/>
  <c r="RT28" i="7"/>
  <c r="RY28" i="7"/>
  <c r="RV28" i="7" s="1"/>
  <c r="RU27" i="7" l="1"/>
  <c r="RN27" i="7"/>
  <c r="RO27" i="7"/>
  <c r="SA28" i="7"/>
  <c r="RZ28" i="7"/>
  <c r="RW28" i="7"/>
  <c r="RX28" i="7"/>
  <c r="RY27" i="7" l="1"/>
  <c r="RV27" i="7"/>
  <c r="RW27" i="7"/>
  <c r="RX27" i="7"/>
  <c r="RT27" i="7"/>
  <c r="RS27" i="7"/>
  <c r="RR27" i="7"/>
  <c r="RZ27" i="7" l="1"/>
  <c r="SA2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Gareth Clausen</author>
    <author>g4edcjgn</author>
    <author>Michael P. Jacobs</author>
    <author>Neubauer, James G CIV USARMY CENWW (US)</author>
  </authors>
  <commentList>
    <comment ref="F1" authorId="0" shapeId="0" xr:uid="{00000000-0006-0000-0200-000001000000}">
      <text>
        <r>
          <rPr>
            <sz val="11"/>
            <color indexed="81"/>
            <rFont val="Tahoma"/>
            <family val="2"/>
          </rPr>
          <t>Enter the amounts spent thru the past Fiscal year in the appropriate cells in reference column 13</t>
        </r>
      </text>
    </comment>
    <comment ref="V19" authorId="0" shapeId="0" xr:uid="{00000000-0006-0000-0200-000002000000}">
      <text>
        <r>
          <rPr>
            <sz val="11"/>
            <color indexed="81"/>
            <rFont val="Tahoma"/>
            <family val="2"/>
          </rPr>
          <t>Enter the amounts spent thru the past Fiscal year in the appropriate cells in reference column 13</t>
        </r>
      </text>
    </comment>
    <comment ref="V20" authorId="0" shapeId="0" xr:uid="{00000000-0006-0000-0200-000003000000}">
      <text>
        <r>
          <rPr>
            <sz val="11"/>
            <color indexed="81"/>
            <rFont val="Tahoma"/>
            <family val="2"/>
          </rPr>
          <t>Enter the amounts spent thru the past Fiscal year in the appropriate cells in reference column 13</t>
        </r>
      </text>
    </comment>
    <comment ref="V21" authorId="0" shapeId="0" xr:uid="{00000000-0006-0000-0200-000004000000}">
      <text>
        <r>
          <rPr>
            <sz val="11"/>
            <color indexed="81"/>
            <rFont val="Tahoma"/>
            <family val="2"/>
          </rPr>
          <t>Enter the amounts spent thru the past Fiscal year in the appropriate cells in reference column 13</t>
        </r>
      </text>
    </comment>
    <comment ref="V22" authorId="0" shapeId="0" xr:uid="{00000000-0006-0000-0200-000005000000}">
      <text>
        <r>
          <rPr>
            <sz val="11"/>
            <color indexed="81"/>
            <rFont val="Tahoma"/>
            <family val="2"/>
          </rPr>
          <t>Enter the amounts spent thru the past Fiscal year in the appropriate cells in reference column 13</t>
        </r>
      </text>
    </comment>
    <comment ref="V23" authorId="0" shapeId="0" xr:uid="{00000000-0006-0000-0200-000006000000}">
      <text>
        <r>
          <rPr>
            <sz val="11"/>
            <color indexed="81"/>
            <rFont val="Tahoma"/>
            <family val="2"/>
          </rPr>
          <t>Enter the amounts spent thru the past Fiscal year in the appropriate cells in reference column 13</t>
        </r>
      </text>
    </comment>
    <comment ref="V24" authorId="0" shapeId="0" xr:uid="{00000000-0006-0000-0200-000007000000}">
      <text>
        <r>
          <rPr>
            <sz val="11"/>
            <color indexed="81"/>
            <rFont val="Tahoma"/>
            <family val="2"/>
          </rPr>
          <t>Enter the amounts spent thru the past Fiscal year in the appropriate cells in reference column 13</t>
        </r>
      </text>
    </comment>
    <comment ref="V25" authorId="0" shapeId="0" xr:uid="{00000000-0006-0000-0200-000008000000}">
      <text>
        <r>
          <rPr>
            <sz val="11"/>
            <color indexed="81"/>
            <rFont val="Tahoma"/>
            <family val="2"/>
          </rPr>
          <t>Enter the amounts spent thru the past Fiscal year in the appropriate cells in reference column 13</t>
        </r>
      </text>
    </comment>
    <comment ref="V26" authorId="0" shapeId="0" xr:uid="{00000000-0006-0000-0200-000009000000}">
      <text>
        <r>
          <rPr>
            <sz val="11"/>
            <color indexed="81"/>
            <rFont val="Tahoma"/>
            <family val="2"/>
          </rPr>
          <t>Enter the amounts spent thru the past Fiscal year in the appropriate cells in reference column 13</t>
        </r>
      </text>
    </comment>
    <comment ref="V30" authorId="0" shapeId="0" xr:uid="{00000000-0006-0000-0200-00000A000000}">
      <text>
        <r>
          <rPr>
            <sz val="11"/>
            <color indexed="81"/>
            <rFont val="Tahoma"/>
            <family val="2"/>
          </rPr>
          <t>Enter the amounts spent thru the past Fiscal year in the appropriate cells in reference column 13</t>
        </r>
      </text>
    </comment>
    <comment ref="V32" authorId="0" shapeId="0" xr:uid="{00000000-0006-0000-0200-00000B000000}">
      <text>
        <r>
          <rPr>
            <sz val="11"/>
            <color indexed="81"/>
            <rFont val="Tahoma"/>
            <family val="2"/>
          </rPr>
          <t>Enter the amounts spent thru the past Fiscal year in the appropriate cells in reference column 13</t>
        </r>
      </text>
    </comment>
    <comment ref="V34" authorId="0" shapeId="0" xr:uid="{00000000-0006-0000-0200-00000C000000}">
      <text>
        <r>
          <rPr>
            <sz val="11"/>
            <color indexed="81"/>
            <rFont val="Tahoma"/>
            <family val="2"/>
          </rPr>
          <t>Enter the amounts spent thru the past Fiscal year in the appropriate cells in reference column 13</t>
        </r>
      </text>
    </comment>
    <comment ref="N39" authorId="1" shapeId="0" xr:uid="{00000000-0006-0000-0200-00000D000000}">
      <text>
        <r>
          <rPr>
            <b/>
            <sz val="9"/>
            <color indexed="81"/>
            <rFont val="Tahoma"/>
            <family val="2"/>
          </rPr>
          <t>USACE:
Top 3 signatures: Cost, PM, Real Estate required by Regulations.</t>
        </r>
      </text>
    </comment>
    <comment ref="G69" authorId="2" shapeId="0" xr:uid="{00000000-0006-0000-0200-00000E000000}">
      <text>
        <r>
          <rPr>
            <sz val="9"/>
            <color indexed="81"/>
            <rFont val="Tahoma"/>
            <family val="2"/>
          </rPr>
          <t xml:space="preserve">
MPJ- The  price level of the M2 is usually the FY when the estimate was  completed. Enter here.  Program price year should be common across all contracts so it feeds from the input sheet.</t>
        </r>
      </text>
    </comment>
    <comment ref="Q87" authorId="3" shapeId="0" xr:uid="{00000000-0006-0000-0200-00000F000000}">
      <text>
        <r>
          <rPr>
            <b/>
            <sz val="9"/>
            <color indexed="81"/>
            <rFont val="Tahoma"/>
            <family val="2"/>
          </rPr>
          <t>Neubauer, James G CIV USARMY CENWW (US):</t>
        </r>
        <r>
          <rPr>
            <sz val="9"/>
            <color indexed="81"/>
            <rFont val="Tahoma"/>
            <family val="2"/>
          </rPr>
          <t xml:space="preserve">
Check the escalation tables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G4EDCKCC</author>
  </authors>
  <commentList>
    <comment ref="B6" authorId="0" shapeId="0" xr:uid="{00000000-0006-0000-0300-000001000000}">
      <text>
        <r>
          <rPr>
            <b/>
            <sz val="9"/>
            <color indexed="81"/>
            <rFont val="Tahoma"/>
            <family val="2"/>
          </rPr>
          <t>*Civil Works Breakdown Structure</t>
        </r>
        <r>
          <rPr>
            <sz val="9"/>
            <color indexed="81"/>
            <rFont val="Tahoma"/>
            <family val="2"/>
          </rPr>
          <t xml:space="preserve">
</t>
        </r>
      </text>
    </comment>
    <comment ref="F15" authorId="0" shapeId="0" xr:uid="{00000000-0006-0000-0300-000002000000}">
      <text>
        <r>
          <rPr>
            <b/>
            <sz val="9"/>
            <color indexed="81"/>
            <rFont val="Tahoma"/>
            <family val="2"/>
          </rPr>
          <t>***Note that some cultural mitigation costs are not included in the Benefit-to-Cost Ratio (BCR).</t>
        </r>
        <r>
          <rPr>
            <sz val="9"/>
            <color indexed="81"/>
            <rFont val="Tahoma"/>
            <family val="2"/>
          </rPr>
          <t xml:space="preserve">
</t>
        </r>
      </text>
    </comment>
    <comment ref="F26" authorId="0" shapeId="0" xr:uid="{00000000-0006-0000-0300-000003000000}">
      <text>
        <r>
          <rPr>
            <b/>
            <sz val="9"/>
            <color indexed="81"/>
            <rFont val="Tahoma"/>
            <family val="2"/>
          </rPr>
          <t>***Note that some cultural mitigation costs are not included in the Benefit-to-Cost Ratio (BCR).</t>
        </r>
        <r>
          <rPr>
            <sz val="9"/>
            <color indexed="81"/>
            <rFont val="Tahoma"/>
            <family val="2"/>
          </rPr>
          <t xml:space="preserve">
</t>
        </r>
      </text>
    </comment>
    <comment ref="F38" authorId="0" shapeId="0" xr:uid="{00000000-0006-0000-0300-000004000000}">
      <text>
        <r>
          <rPr>
            <b/>
            <sz val="9"/>
            <color indexed="81"/>
            <rFont val="Tahoma"/>
            <family val="2"/>
          </rPr>
          <t>***Note that some cultural mitigation costs are not included in the Benefit-to-Cost Ratio (BCR).</t>
        </r>
        <r>
          <rPr>
            <sz val="9"/>
            <color indexed="81"/>
            <rFont val="Tahoma"/>
            <family val="2"/>
          </rPr>
          <t xml:space="preserve">
</t>
        </r>
      </text>
    </comment>
    <comment ref="F50" authorId="0" shapeId="0" xr:uid="{00000000-0006-0000-0300-000005000000}">
      <text>
        <r>
          <rPr>
            <b/>
            <sz val="9"/>
            <color indexed="81"/>
            <rFont val="Tahoma"/>
            <family val="2"/>
          </rPr>
          <t>***Note that some cultural mitigation costs are not included in the Benefit-to-Cost Ratio (BCR).</t>
        </r>
        <r>
          <rPr>
            <sz val="9"/>
            <color indexed="81"/>
            <rFont val="Tahoma"/>
            <family val="2"/>
          </rPr>
          <t xml:space="preserve">
</t>
        </r>
      </text>
    </comment>
    <comment ref="F62" authorId="0" shapeId="0" xr:uid="{00000000-0006-0000-0300-000006000000}">
      <text>
        <r>
          <rPr>
            <b/>
            <sz val="9"/>
            <color indexed="81"/>
            <rFont val="Tahoma"/>
            <family val="2"/>
          </rPr>
          <t>***Note that some cultural mitigation costs are not included in the Benefit-to-Cost Ratio (BCR).</t>
        </r>
        <r>
          <rPr>
            <sz val="9"/>
            <color indexed="81"/>
            <rFont val="Tahoma"/>
            <family val="2"/>
          </rPr>
          <t xml:space="preserve">
</t>
        </r>
      </text>
    </comment>
    <comment ref="A73" authorId="0" shapeId="0" xr:uid="{00000000-0006-0000-0300-000007000000}">
      <text>
        <r>
          <rPr>
            <b/>
            <sz val="9"/>
            <color indexed="81"/>
            <rFont val="Tahoma"/>
            <family val="2"/>
          </rPr>
          <t>*Civil Works Breakdown Structure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G4ECXJPS</author>
  </authors>
  <commentList>
    <comment ref="J30" authorId="0" shapeId="0" xr:uid="{8C5D5447-A015-4E0A-AC0B-7A6B8BA0E4CB}">
      <text>
        <r>
          <rPr>
            <b/>
            <sz val="8"/>
            <color indexed="81"/>
            <rFont val="Tahoma"/>
            <family val="2"/>
          </rPr>
          <t>Table 1 Factors are yearly factors for inflating costs to future values and do not include historical rates.  Rates will be shown in the first calendar year quarter.  Values will be changed to 1.00 for quarters where CWCCIS has a historical basis.</t>
        </r>
      </text>
    </comment>
    <comment ref="J31" authorId="0" shapeId="0" xr:uid="{97927A6C-7B46-4CC2-B803-A64359270F06}">
      <text>
        <r>
          <rPr>
            <b/>
            <sz val="8"/>
            <color indexed="81"/>
            <rFont val="Tahoma"/>
            <family val="2"/>
          </rPr>
          <t>Table 1 Factors are yearly factors for inflating costs to future values and do not include historical rates.  Rates will be shown in the first calendar year quarter.  Values will be changed to 1.00 for quarters where CWCCIS has a historical basis.</t>
        </r>
      </text>
    </comment>
  </commentList>
</comments>
</file>

<file path=xl/sharedStrings.xml><?xml version="1.0" encoding="utf-8"?>
<sst xmlns="http://schemas.openxmlformats.org/spreadsheetml/2006/main" count="3984" uniqueCount="1288">
  <si>
    <t>2014Q1</t>
  </si>
  <si>
    <t>2013Q1</t>
  </si>
  <si>
    <t>Estimate Check</t>
  </si>
  <si>
    <t>Program yr check</t>
  </si>
  <si>
    <t>FF Check</t>
  </si>
  <si>
    <t>Time Period</t>
  </si>
  <si>
    <t>checks if the same</t>
  </si>
  <si>
    <t>Column to check for math errors ( Adds up three ways.)</t>
  </si>
  <si>
    <r>
      <t xml:space="preserve">COLUMN TO </t>
    </r>
    <r>
      <rPr>
        <b/>
        <u/>
        <sz val="10"/>
        <color indexed="10"/>
        <rFont val="Tahoma"/>
        <family val="2"/>
      </rPr>
      <t>CHECK</t>
    </r>
    <r>
      <rPr>
        <b/>
        <sz val="10"/>
        <color indexed="10"/>
        <rFont val="Tahoma"/>
        <family val="2"/>
      </rPr>
      <t xml:space="preserve"> SPREAD SHEET</t>
    </r>
  </si>
  <si>
    <t>ENGINEERING &amp; DESIGN PHASE -&gt; 30 ACCOUNT</t>
  </si>
  <si>
    <t>Program Management:</t>
  </si>
  <si>
    <t>Sum per % of 30 Account</t>
  </si>
  <si>
    <t>Planning &amp; Environmental Compliance:</t>
  </si>
  <si>
    <t>Engineering &amp; Design:</t>
  </si>
  <si>
    <t xml:space="preserve">    Contracting &amp; Reprographics:</t>
  </si>
  <si>
    <t xml:space="preserve">    Engineering During Construction:</t>
  </si>
  <si>
    <t>Planning During Construction</t>
  </si>
  <si>
    <t>Project Operation:</t>
  </si>
  <si>
    <t>CONSTRUCTION PHASE    -&gt; 31 ACCOUNT</t>
  </si>
  <si>
    <t>Supervision &amp; Assurance:</t>
  </si>
  <si>
    <t>Sum per % of 31 Account</t>
  </si>
  <si>
    <t>Sum per % of 30 &amp; 31 Accounts</t>
  </si>
  <si>
    <t>REAL ESTATE -&gt; 01 ACCOUNT</t>
  </si>
  <si>
    <t>CULTURAL RESOURCES -&gt; 18 ACCOUNT</t>
  </si>
  <si>
    <t>DISTRICT:</t>
  </si>
  <si>
    <t>PROJECT:</t>
  </si>
  <si>
    <t>LOCATION:</t>
  </si>
  <si>
    <t>PREPARED:</t>
  </si>
  <si>
    <t>POC:</t>
  </si>
  <si>
    <t>Estimate Prepared:</t>
  </si>
  <si>
    <t>Effective Price Level:</t>
  </si>
  <si>
    <t>COST</t>
  </si>
  <si>
    <t>CNTG</t>
  </si>
  <si>
    <t>TOTAL</t>
  </si>
  <si>
    <t>FULL</t>
  </si>
  <si>
    <t>NUMBER</t>
  </si>
  <si>
    <t>_</t>
  </si>
  <si>
    <t>LANDS AND DAMAGES</t>
  </si>
  <si>
    <t>PLANNING, ENGINEERING &amp; DESIGN</t>
  </si>
  <si>
    <t>CONSTRUCTION MANAGEMENT</t>
  </si>
  <si>
    <t xml:space="preserve"> </t>
  </si>
  <si>
    <t>ESTIMATED TOTAL PROJECT COST:</t>
  </si>
  <si>
    <t xml:space="preserve">    Project Management </t>
  </si>
  <si>
    <t xml:space="preserve">    Planning &amp; Environmental Compliance</t>
  </si>
  <si>
    <t xml:space="preserve">    Engineering &amp; Design </t>
  </si>
  <si>
    <t xml:space="preserve">    Contracting &amp; Reprographics</t>
  </si>
  <si>
    <t xml:space="preserve">    Engineering During Construction</t>
  </si>
  <si>
    <t xml:space="preserve">    Planning During Construction</t>
  </si>
  <si>
    <t xml:space="preserve">    Project Operation:</t>
  </si>
  <si>
    <t xml:space="preserve">    Construction Management</t>
  </si>
  <si>
    <t>WBS</t>
  </si>
  <si>
    <t>Civil Works</t>
  </si>
  <si>
    <t>Feature &amp; Sub-Feature Description</t>
  </si>
  <si>
    <t>Program Year (Budget EC):</t>
  </si>
  <si>
    <t>Effective Price Level Date:</t>
  </si>
  <si>
    <t>Spent Thru:</t>
  </si>
  <si>
    <t xml:space="preserve">  ($K)  </t>
  </si>
  <si>
    <t xml:space="preserve">  (%)  </t>
  </si>
  <si>
    <t>ESC</t>
  </si>
  <si>
    <t>01</t>
  </si>
  <si>
    <t>30</t>
  </si>
  <si>
    <t>31</t>
  </si>
  <si>
    <t>11</t>
  </si>
  <si>
    <t>PROJECT COST TOTALS:</t>
  </si>
  <si>
    <t>CONSTRUCTION ESTIMATE TOTALS:</t>
  </si>
  <si>
    <t>**** CONTRACT COST SUMMARY ****</t>
  </si>
  <si>
    <t>Index</t>
  </si>
  <si>
    <t>Schedule</t>
  </si>
  <si>
    <t>Quarter</t>
  </si>
  <si>
    <t>CONTRACT COST TOTALS:</t>
  </si>
  <si>
    <t>Date</t>
  </si>
  <si>
    <t>Mid-Point</t>
  </si>
  <si>
    <t>02</t>
  </si>
  <si>
    <t>RELOCATIONS</t>
  </si>
  <si>
    <t>08</t>
  </si>
  <si>
    <t>Pg Brk</t>
  </si>
  <si>
    <t>03</t>
  </si>
  <si>
    <t>04</t>
  </si>
  <si>
    <t>05</t>
  </si>
  <si>
    <t>06</t>
  </si>
  <si>
    <t>07</t>
  </si>
  <si>
    <t>09</t>
  </si>
  <si>
    <t>10</t>
  </si>
  <si>
    <t>12</t>
  </si>
  <si>
    <t>13</t>
  </si>
  <si>
    <t>14</t>
  </si>
  <si>
    <t>15</t>
  </si>
  <si>
    <t>16</t>
  </si>
  <si>
    <t>17</t>
  </si>
  <si>
    <t>18</t>
  </si>
  <si>
    <t>19</t>
  </si>
  <si>
    <t>20</t>
  </si>
  <si>
    <t>Date of Index Factors:</t>
  </si>
  <si>
    <t>CWCCIS ESCALATION CALCULATION</t>
  </si>
  <si>
    <t>1Q80</t>
  </si>
  <si>
    <t>2Q80</t>
  </si>
  <si>
    <t>3Q80</t>
  </si>
  <si>
    <t>4Q80</t>
  </si>
  <si>
    <t>1Q81</t>
  </si>
  <si>
    <t>2Q81</t>
  </si>
  <si>
    <t>3Q81</t>
  </si>
  <si>
    <t>4Q81</t>
  </si>
  <si>
    <t>1Q82</t>
  </si>
  <si>
    <t>2Q82</t>
  </si>
  <si>
    <t>3Q82</t>
  </si>
  <si>
    <t>4Q82</t>
  </si>
  <si>
    <t>1Q83</t>
  </si>
  <si>
    <t>2Q83</t>
  </si>
  <si>
    <t>3Q83</t>
  </si>
  <si>
    <t>4Q83</t>
  </si>
  <si>
    <t>1Q84</t>
  </si>
  <si>
    <t>2Q84</t>
  </si>
  <si>
    <t>3Q84</t>
  </si>
  <si>
    <t>4Q84</t>
  </si>
  <si>
    <t>1Q85</t>
  </si>
  <si>
    <t>2Q85</t>
  </si>
  <si>
    <t>3Q85</t>
  </si>
  <si>
    <t>4Q85</t>
  </si>
  <si>
    <t>1Q86</t>
  </si>
  <si>
    <t>2Q86</t>
  </si>
  <si>
    <t>3Q86</t>
  </si>
  <si>
    <t>4Q86</t>
  </si>
  <si>
    <t>1Q87</t>
  </si>
  <si>
    <t>2Q87</t>
  </si>
  <si>
    <t>3Q87</t>
  </si>
  <si>
    <t>4Q87</t>
  </si>
  <si>
    <t>1Q88</t>
  </si>
  <si>
    <t>2Q88</t>
  </si>
  <si>
    <t>3Q88</t>
  </si>
  <si>
    <t>4Q88</t>
  </si>
  <si>
    <t>1Q89</t>
  </si>
  <si>
    <t>2Q89</t>
  </si>
  <si>
    <t>3Q89</t>
  </si>
  <si>
    <t>4Q89</t>
  </si>
  <si>
    <t>1Q90</t>
  </si>
  <si>
    <t>2Q90</t>
  </si>
  <si>
    <t>3Q90</t>
  </si>
  <si>
    <t>4Q90</t>
  </si>
  <si>
    <t>1Q91</t>
  </si>
  <si>
    <t>2Q91</t>
  </si>
  <si>
    <t>3Q91</t>
  </si>
  <si>
    <t>4Q91</t>
  </si>
  <si>
    <t>1Q92</t>
  </si>
  <si>
    <t>2Q92</t>
  </si>
  <si>
    <t>3Q92</t>
  </si>
  <si>
    <t>4Q92</t>
  </si>
  <si>
    <t>1Q93</t>
  </si>
  <si>
    <t>2Q93</t>
  </si>
  <si>
    <t>3Q93</t>
  </si>
  <si>
    <t>4Q93</t>
  </si>
  <si>
    <t>1Q94</t>
  </si>
  <si>
    <t>2Q94</t>
  </si>
  <si>
    <t>3Q94</t>
  </si>
  <si>
    <t>4Q94</t>
  </si>
  <si>
    <t>1Q95</t>
  </si>
  <si>
    <t>2Q95</t>
  </si>
  <si>
    <t>3Q95</t>
  </si>
  <si>
    <t>4Q95</t>
  </si>
  <si>
    <t>1Q96</t>
  </si>
  <si>
    <t>2Q96</t>
  </si>
  <si>
    <t>3Q96</t>
  </si>
  <si>
    <t>4Q96</t>
  </si>
  <si>
    <t>1Q97</t>
  </si>
  <si>
    <t>2Q97</t>
  </si>
  <si>
    <t>3Q97</t>
  </si>
  <si>
    <t>4Q97</t>
  </si>
  <si>
    <t>1Q98</t>
  </si>
  <si>
    <t>2Q98</t>
  </si>
  <si>
    <t>3Q98</t>
  </si>
  <si>
    <t>4Q98</t>
  </si>
  <si>
    <t>1Q99</t>
  </si>
  <si>
    <t>2Q99</t>
  </si>
  <si>
    <t>3Q99</t>
  </si>
  <si>
    <t>4Q99</t>
  </si>
  <si>
    <t>1Q00</t>
  </si>
  <si>
    <t>2Q00</t>
  </si>
  <si>
    <t>3Q00</t>
  </si>
  <si>
    <t>4Q00</t>
  </si>
  <si>
    <t>1Q01</t>
  </si>
  <si>
    <t>2Q01</t>
  </si>
  <si>
    <t>3Q01</t>
  </si>
  <si>
    <t>4Q01</t>
  </si>
  <si>
    <t>1Q02</t>
  </si>
  <si>
    <t>2Q02</t>
  </si>
  <si>
    <t>3Q02</t>
  </si>
  <si>
    <t>4Q02</t>
  </si>
  <si>
    <t>1Q03</t>
  </si>
  <si>
    <t>2Q03</t>
  </si>
  <si>
    <t>3Q03</t>
  </si>
  <si>
    <t>4Q03</t>
  </si>
  <si>
    <t>1Q04</t>
  </si>
  <si>
    <t>2Q04</t>
  </si>
  <si>
    <t>3Q04</t>
  </si>
  <si>
    <t>4Q04</t>
  </si>
  <si>
    <t>1Q05</t>
  </si>
  <si>
    <t>2Q05</t>
  </si>
  <si>
    <t>3Q05</t>
  </si>
  <si>
    <t>4Q05</t>
  </si>
  <si>
    <t>1Q06</t>
  </si>
  <si>
    <t>2Q06</t>
  </si>
  <si>
    <t>3Q06</t>
  </si>
  <si>
    <t>4Q06</t>
  </si>
  <si>
    <t>1Q07</t>
  </si>
  <si>
    <t>2Q07</t>
  </si>
  <si>
    <t>3Q07</t>
  </si>
  <si>
    <t>4Q07</t>
  </si>
  <si>
    <t>1Q08</t>
  </si>
  <si>
    <t>2Q08</t>
  </si>
  <si>
    <t>3Q08</t>
  </si>
  <si>
    <t>4Q08</t>
  </si>
  <si>
    <t>1Q09</t>
  </si>
  <si>
    <t>2Q09</t>
  </si>
  <si>
    <t>3Q09</t>
  </si>
  <si>
    <t>4Q09</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</si>
  <si>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</si>
  <si>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</si>
  <si>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</si>
  <si>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</si>
  <si>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</si>
  <si>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</si>
  <si>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</si>
  <si>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</si>
  <si>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</si>
  <si>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</si>
  <si>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</si>
  <si>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</si>
  <si>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</si>
  <si>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</si>
  <si>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</si>
  <si>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</si>
  <si>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</si>
  <si>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</si>
  <si>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</si>
  <si>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</si>
  <si>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</si>
  <si>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</si>
  <si>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</si>
  <si>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</si>
  <si>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1Q16</t>
  </si>
  <si>
    <t>2Q16</t>
  </si>
  <si>
    <t>3Q16</t>
  </si>
  <si>
    <t>4Q16</t>
  </si>
  <si>
    <t>1Q17</t>
  </si>
  <si>
    <t>2Q17</t>
  </si>
  <si>
    <t>3Q17</t>
  </si>
  <si>
    <t>4Q17</t>
  </si>
  <si>
    <t>1Q18</t>
  </si>
  <si>
    <t>2Q18</t>
  </si>
  <si>
    <t>3Q18</t>
  </si>
  <si>
    <t>4Q18</t>
  </si>
  <si>
    <t>1Q19</t>
  </si>
  <si>
    <t>2Q19</t>
  </si>
  <si>
    <t>3Q19</t>
  </si>
  <si>
    <t>4Q19</t>
  </si>
  <si>
    <t>1Q20</t>
  </si>
  <si>
    <t>2Q20</t>
  </si>
  <si>
    <t>3Q20</t>
  </si>
  <si>
    <t>4Q20</t>
  </si>
  <si>
    <t>1Q21</t>
  </si>
  <si>
    <t>2Q21</t>
  </si>
  <si>
    <t>3Q21</t>
  </si>
  <si>
    <t>4Q21</t>
  </si>
  <si>
    <t>1Q22</t>
  </si>
  <si>
    <t>2Q22</t>
  </si>
  <si>
    <t>3Q22</t>
  </si>
  <si>
    <t>4Q22</t>
  </si>
  <si>
    <t>1Q23</t>
  </si>
  <si>
    <t>2Q23</t>
  </si>
  <si>
    <t>3Q23</t>
  </si>
  <si>
    <t>4Q23</t>
  </si>
  <si>
    <t>1Q24</t>
  </si>
  <si>
    <t>2Q24</t>
  </si>
  <si>
    <t>3Q24</t>
  </si>
  <si>
    <t>4Q24</t>
  </si>
  <si>
    <t>1Q25</t>
  </si>
  <si>
    <t>2Q25</t>
  </si>
  <si>
    <t>3Q25</t>
  </si>
  <si>
    <t>4Q25</t>
  </si>
  <si>
    <t>1Q26</t>
  </si>
  <si>
    <t>2Q26</t>
  </si>
  <si>
    <t>3Q26</t>
  </si>
  <si>
    <t>4Q26</t>
  </si>
  <si>
    <t>1Q27</t>
  </si>
  <si>
    <t>2Q27</t>
  </si>
  <si>
    <t>3Q27</t>
  </si>
  <si>
    <t>4Q27</t>
  </si>
  <si>
    <t>1Q28</t>
  </si>
  <si>
    <t>th row</t>
  </si>
  <si>
    <t>Pick FY Quarter -   Check Dates</t>
  </si>
  <si>
    <t>FY Quarter</t>
  </si>
  <si>
    <t>Dates</t>
  </si>
  <si>
    <t xml:space="preserve">CWBS  </t>
  </si>
  <si>
    <t xml:space="preserve"> - FEATURE CODES</t>
  </si>
  <si>
    <t>Wt %</t>
  </si>
  <si>
    <t>(Oct - Dec)</t>
  </si>
  <si>
    <t>(Jan - Mar)</t>
  </si>
  <si>
    <t>(Apr - Jun)</t>
  </si>
  <si>
    <t>(Jul - Sep)</t>
  </si>
  <si>
    <t xml:space="preserve">Estimate Pricing Level Date: </t>
  </si>
  <si>
    <t>/</t>
  </si>
  <si>
    <t xml:space="preserve">Middle Point of Construction Date: </t>
  </si>
  <si>
    <t>=</t>
  </si>
  <si>
    <t>RESERVOIRS</t>
  </si>
  <si>
    <t>DAMS</t>
  </si>
  <si>
    <t>Escalation Percentage: -&gt;</t>
  </si>
  <si>
    <t>LOCKS</t>
  </si>
  <si>
    <t>FISH &amp; WILDLIFE FACILITIES</t>
  </si>
  <si>
    <t>POWER PLANT</t>
  </si>
  <si>
    <t>ROADS, RAILROADS &amp; BRIDGES</t>
  </si>
  <si>
    <t>CHANNELS &amp; CANALS</t>
  </si>
  <si>
    <t>BREAKWATER &amp; SEAWALLS</t>
  </si>
  <si>
    <t>LEVEES &amp; FLOODWALLS</t>
  </si>
  <si>
    <t>NAVIGATION PORTS &amp; HARBORS</t>
  </si>
  <si>
    <t>PUMPING PLANT</t>
  </si>
  <si>
    <t>RECREATION FACILITIES</t>
  </si>
  <si>
    <t>FLOODWAY CONTROL &amp; DIVERSION STRUCTURE</t>
  </si>
  <si>
    <t>BANK STABILIZATION</t>
  </si>
  <si>
    <t>BEACH REPLENISHMENT</t>
  </si>
  <si>
    <t>CULTURAL RESOURCE PRESERVATION</t>
  </si>
  <si>
    <t>BUILDINGS, GROUNDS &amp; UTILITIES</t>
  </si>
  <si>
    <t>PERMANENT OPERATING EQUIPMENT</t>
  </si>
  <si>
    <t>COMPOSITE INDEX (WEIGHTED AVERAGE)</t>
  </si>
  <si>
    <t>DIFFERENCE</t>
  </si>
  <si>
    <t>CHECK COST</t>
  </si>
  <si>
    <t>======</t>
  </si>
  <si>
    <t>COMPLETED COST</t>
  </si>
  <si>
    <t>COST NOT IN BELOW SHEET</t>
  </si>
  <si>
    <t xml:space="preserve">  FUTURE COST</t>
  </si>
  <si>
    <t>Numbers show up three times</t>
  </si>
  <si>
    <t>SUMMED COST IN BELOW SHEETS</t>
  </si>
  <si>
    <t>Check</t>
  </si>
  <si>
    <t>CWCCIS</t>
  </si>
  <si>
    <t>SPENT THRU FYXX COSTS</t>
  </si>
  <si>
    <t>PROJECT NAME</t>
  </si>
  <si>
    <t>PROGRAM YEAR</t>
  </si>
  <si>
    <t>DATE TPCS  PREPARED</t>
  </si>
  <si>
    <t>ENGINEERING REPORT AS BASIS</t>
  </si>
  <si>
    <t>DISTRICT</t>
  </si>
  <si>
    <t>This Estimate reflects the scope and schedule in report;</t>
  </si>
  <si>
    <t>2012Q1</t>
  </si>
  <si>
    <t>PROJECT LOCATION</t>
  </si>
  <si>
    <t>1Q29</t>
  </si>
  <si>
    <t>2Q29</t>
  </si>
  <si>
    <t>3Q29</t>
  </si>
  <si>
    <t>4Q29</t>
  </si>
  <si>
    <t>1Q30</t>
  </si>
  <si>
    <t>2Q30</t>
  </si>
  <si>
    <t>3Q30</t>
  </si>
  <si>
    <t>4Q30</t>
  </si>
  <si>
    <t>1Q31</t>
  </si>
  <si>
    <t>2Q31</t>
  </si>
  <si>
    <t>3Q31</t>
  </si>
  <si>
    <t>4Q31</t>
  </si>
  <si>
    <t>1Q32</t>
  </si>
  <si>
    <t>2Q32</t>
  </si>
  <si>
    <t>3Q32</t>
  </si>
  <si>
    <t>4Q32</t>
  </si>
  <si>
    <t>1Q33</t>
  </si>
  <si>
    <t>2Q33</t>
  </si>
  <si>
    <t>3Q33</t>
  </si>
  <si>
    <t>4Q33</t>
  </si>
  <si>
    <t>1Q34</t>
  </si>
  <si>
    <t>2Q34</t>
  </si>
  <si>
    <t>3Q34</t>
  </si>
  <si>
    <t>4Q34</t>
  </si>
  <si>
    <t>1Q35</t>
  </si>
  <si>
    <t>2Q35</t>
  </si>
  <si>
    <t>3Q35</t>
  </si>
  <si>
    <t>4Q35</t>
  </si>
  <si>
    <t>1Q36</t>
  </si>
  <si>
    <t>2Q36</t>
  </si>
  <si>
    <t>3Q36</t>
  </si>
  <si>
    <t>4Q36</t>
  </si>
  <si>
    <t>1Q37</t>
  </si>
  <si>
    <t>2Q37</t>
  </si>
  <si>
    <t>3Q37</t>
  </si>
  <si>
    <t>4Q37</t>
  </si>
  <si>
    <t>2Q28</t>
  </si>
  <si>
    <t>4Q28</t>
  </si>
  <si>
    <t>3Q28</t>
  </si>
  <si>
    <t>Planning Engineering and Design</t>
  </si>
  <si>
    <t>Construction Management</t>
  </si>
  <si>
    <t>ALL</t>
  </si>
  <si>
    <t xml:space="preserve">    Project Operations</t>
  </si>
  <si>
    <t xml:space="preserve">  CHIEF,  PM-PB, xxxx</t>
  </si>
  <si>
    <t>A</t>
  </si>
  <si>
    <t>B</t>
  </si>
  <si>
    <t>C</t>
  </si>
  <si>
    <t>D</t>
  </si>
  <si>
    <t>E</t>
  </si>
  <si>
    <t>F</t>
  </si>
  <si>
    <t>G</t>
  </si>
  <si>
    <t>H</t>
  </si>
  <si>
    <t>I</t>
  </si>
  <si>
    <t>J</t>
  </si>
  <si>
    <t>L</t>
  </si>
  <si>
    <t>M</t>
  </si>
  <si>
    <t>N</t>
  </si>
  <si>
    <t>O</t>
  </si>
  <si>
    <t>P</t>
  </si>
  <si>
    <t xml:space="preserve">Lands And Damages Midpoint </t>
  </si>
  <si>
    <t xml:space="preserve">CWCCIS CAT USED </t>
  </si>
  <si>
    <t xml:space="preserve">  PROJECT MANAGER, xxx</t>
  </si>
  <si>
    <t xml:space="preserve">  CHIEF, DPM, xxx</t>
  </si>
  <si>
    <t xml:space="preserve">  CHIEF, COST ENGINEERING, xxx</t>
  </si>
  <si>
    <t xml:space="preserve">  CHIEF, CONTRACTING,xxx</t>
  </si>
  <si>
    <t xml:space="preserve">  CHIEF, CONSTRUCTION, xxx</t>
  </si>
  <si>
    <t xml:space="preserve">  CHIEF, REAL ESTATE, xxx</t>
  </si>
  <si>
    <t>Estimate PL INDEX</t>
  </si>
  <si>
    <t>Prog Year Index</t>
  </si>
  <si>
    <t>MidPoint Index</t>
  </si>
  <si>
    <t>Price Level of Estimate</t>
  </si>
  <si>
    <t>Program Year Price Level</t>
  </si>
  <si>
    <t>AGGREGATE CONSTRUCTION MIDPOINT</t>
  </si>
  <si>
    <t>From Aggreagate Constrction Midpoint</t>
  </si>
  <si>
    <t>No del</t>
  </si>
  <si>
    <t xml:space="preserve">  </t>
  </si>
  <si>
    <t>Project X Major Rehabilitation</t>
  </si>
  <si>
    <t>AE Contractor</t>
  </si>
  <si>
    <t>Government Personnel</t>
  </si>
  <si>
    <t>Class</t>
  </si>
  <si>
    <t>Select</t>
  </si>
  <si>
    <t>Escalate to Mid Point Construction</t>
  </si>
  <si>
    <t>Pull Down Menus for your Feature Accounts =&gt;</t>
  </si>
  <si>
    <t xml:space="preserve">RISK BASED </t>
  </si>
  <si>
    <t>EM 1110-2-1304 CWCCIS</t>
  </si>
  <si>
    <t>CWCCIS EM1110-2-1304 updates occur twice yearly on 31 March and 30 September.</t>
  </si>
  <si>
    <t xml:space="preserve">The 30 and 31 feature codes can be based on the updating factors from Table 1 in </t>
  </si>
  <si>
    <t>TOTAL PROJECT COST (FULLY FUNDED)</t>
  </si>
  <si>
    <t>ESTIMATED COST</t>
  </si>
  <si>
    <r>
      <rPr>
        <b/>
        <sz val="14"/>
        <rFont val="Times New Roman"/>
        <family val="1"/>
      </rPr>
      <t>Estimated Cost</t>
    </r>
    <r>
      <rPr>
        <sz val="11.5"/>
        <rFont val="Times New Roman"/>
        <family val="1"/>
      </rPr>
      <t xml:space="preserve"> (Price Level) is the initially developed cost estimate which includes contingencies. The effective price level date for Estimated Cost (shown in MONTH YYYY format) is usually the date of preparation of the cost estimate. </t>
    </r>
  </si>
  <si>
    <r>
      <rPr>
        <b/>
        <sz val="14"/>
        <rFont val="Times New Roman"/>
        <family val="1"/>
      </rPr>
      <t>Total Project Cost</t>
    </r>
    <r>
      <rPr>
        <sz val="11.5"/>
        <rFont val="Times New Roman"/>
        <family val="1"/>
      </rPr>
      <t xml:space="preserve"> is the Constant Dollar Cost FULLY FUNDED WITH ESCALATION to the estimated midpoint of construction. Total Project Cost (or Total Cost of Construction of GNFs when discussing navigation projects) is the cost estimate used in Project Partnership Agreements and Integral Determination Reports. Total Project Cost is the cost estimate provided non-Federal sponsors for their use in financial planning as it provides information regarding the overall non-Federal cost sharing obligation. See the enclosed tables for more detail of what is or is not included in the Total Project Cost. </t>
    </r>
  </si>
  <si>
    <t>CWBS*</t>
  </si>
  <si>
    <t>Project Cost Component**</t>
  </si>
  <si>
    <t>Brief Definition</t>
  </si>
  <si>
    <t xml:space="preserve">For Chief's Report </t>
  </si>
  <si>
    <t>For PPA's</t>
  </si>
  <si>
    <t xml:space="preserve">Project First Cost </t>
  </si>
  <si>
    <t>Economic Cost for BCR</t>
  </si>
  <si>
    <t>Total Project Cost</t>
  </si>
  <si>
    <t>Fully Funded Cost Estimate</t>
  </si>
  <si>
    <t>01,02</t>
  </si>
  <si>
    <t>Lands, Easements, Rights of Way, Relocations, and Dredged Material Disposal Areas (LERRD).</t>
  </si>
  <si>
    <t>Estimated value/costs of LERRD for the project (to include breakout of related Federal administrative costs).</t>
  </si>
  <si>
    <t>Y</t>
  </si>
  <si>
    <t>Construction Elements</t>
  </si>
  <si>
    <t>Physical Construction cost estimate  broken out by Civil Works Breakdown Structure(CWBS).</t>
  </si>
  <si>
    <t>Planning, Engineering, and Design (post feasibility work)</t>
  </si>
  <si>
    <t>Estimated costs for post feasibility planning, engineering, and design for the project.  This cost should include the estimate of Preconstruction Engineering and Design (PED) phase costs as well as the planning, engineering, and design costs during the construction phase to complete the project.</t>
  </si>
  <si>
    <t>Estimated costs for construction management of project</t>
  </si>
  <si>
    <t>Fish and Wildlife Mitigation</t>
  </si>
  <si>
    <t>Estimated costs of Mitigation</t>
  </si>
  <si>
    <t>Cultural Mitigation</t>
  </si>
  <si>
    <t>Y***</t>
  </si>
  <si>
    <t>By project element</t>
  </si>
  <si>
    <t>Contingency</t>
  </si>
  <si>
    <t>This is the Risk Based contingency established for the project.</t>
  </si>
  <si>
    <t>Interest During Construction (IDC)</t>
  </si>
  <si>
    <t>Estimate of interest accumulated during construction(Economic cost)</t>
  </si>
  <si>
    <t>Operation, Maintenance, Repair, Replacement, and Rehabilitation (OMRR&amp;R)</t>
  </si>
  <si>
    <t>Annualized estimate of Operation, Maintenance, Replacement and Rehabilitation cost.</t>
  </si>
  <si>
    <t>Inflation through midpoint construction</t>
  </si>
  <si>
    <t>Associated and Other Costs</t>
  </si>
  <si>
    <t>Associated financial costs that are not part of the recommended Federal project but are a necessary non-Federal responsibility.  These cost are required to be shown within the Chief's report, as a separate total but are not to be included within cost shared project cost.</t>
  </si>
  <si>
    <t>Lands, Easements, Rights of Way, Relocations, and Dredged Material Disposal Areas (LERRD). This includes related Federal administrative costs.</t>
  </si>
  <si>
    <t xml:space="preserve">Physical Construction cost estimate  broken out by Civil Works Breakdown Structure(CWBS). </t>
  </si>
  <si>
    <t>Monitoring and Adaptive Management</t>
  </si>
  <si>
    <t>This represents the estimated costs of monitoring and or adaptive management to be cost shared for the project.</t>
  </si>
  <si>
    <t xml:space="preserve">Annualized estimate  of Operation, Maintenance, Replacement and Rehabilitation cost. </t>
  </si>
  <si>
    <t>Associated financial costs that are not part of the recommended Federal project but are a necessary non-Federal responsibility.  These cost are required to be shown within the Chief's report, as a separate total but are not to be included within the cost shared project cost.</t>
  </si>
  <si>
    <t>Lands, Easements, Rights of Way, Relocations (LERR). This includes related Federal costs.</t>
  </si>
  <si>
    <t>Estimated value/costs of LERR  (to include breakout of related Federal administrative costs).</t>
  </si>
  <si>
    <t>Construction Elements (General Navigation Features)</t>
  </si>
  <si>
    <t>Annualized estimate  of Operation, Maintenance, Replacement and Rehabilitation cost.</t>
  </si>
  <si>
    <t>Local Service Facilities (LSF)</t>
  </si>
  <si>
    <t>Continued Construction (periodic nourishment)</t>
  </si>
  <si>
    <t>Navigation and Harbors</t>
  </si>
  <si>
    <t xml:space="preserve"> Inland Navigation</t>
  </si>
  <si>
    <t>COASTAL STORM</t>
  </si>
  <si>
    <t>Ecosystem Restoration</t>
  </si>
  <si>
    <t>Flood Risk Management</t>
  </si>
  <si>
    <t>03 - 20</t>
  </si>
  <si>
    <t>For Navigation Only:  This represents the estimated cost of Local Service Facilities as defined in the Planning Guidance Notebook Appendix E. These are the responsibility of the non-Federal entity and are required as part of the PCA if they are necessary for project benefits to accrue.</t>
  </si>
  <si>
    <t>For Hurricane and Storm Damage Reduction Only:  Estimate of   Allowable Periodic Average future construction cost submitted for authorization.</t>
  </si>
  <si>
    <t>Constant Cost Estimate "Oct (YYYY) Price Level"</t>
  </si>
  <si>
    <t>Type of Program</t>
  </si>
  <si>
    <t>PHASE 1 or CONTRACT 1</t>
  </si>
  <si>
    <t>PHASE 2 or CONTRACT 2</t>
  </si>
  <si>
    <t>PHASE 3 or CONTRACT 3</t>
  </si>
  <si>
    <t>1Q38</t>
  </si>
  <si>
    <t>2Q38</t>
  </si>
  <si>
    <t>3Q38</t>
  </si>
  <si>
    <t>4Q38</t>
  </si>
  <si>
    <t>1Q39</t>
  </si>
  <si>
    <t>2Q39</t>
  </si>
  <si>
    <t>3Q39</t>
  </si>
  <si>
    <t>4Q39</t>
  </si>
  <si>
    <t>1Q40</t>
  </si>
  <si>
    <t>2Q40</t>
  </si>
  <si>
    <t>3Q40</t>
  </si>
  <si>
    <t>4Q40</t>
  </si>
  <si>
    <t>2015Q1</t>
  </si>
  <si>
    <t>Paste the Web Address into browser for downloadable (.pdf) source of factors:</t>
  </si>
  <si>
    <t>FULLY FUNDED PROJECT ESTIMATE</t>
  </si>
  <si>
    <t>2016Q1</t>
  </si>
  <si>
    <t>PED % of Construction Contract (w/o Cont)</t>
  </si>
  <si>
    <t>% CM of Construction Contract (w/o Cont)</t>
  </si>
  <si>
    <t>Legend</t>
  </si>
  <si>
    <t>Represents Formula's</t>
  </si>
  <si>
    <t>Cell Entry</t>
  </si>
  <si>
    <t>Program Year Price Level  ==&gt;</t>
  </si>
  <si>
    <t>PROJECT FIRST COST
(Constant Dollar Basis)</t>
  </si>
  <si>
    <t xml:space="preserve">    Reviews, ATRs, IEPRs, VE</t>
  </si>
  <si>
    <t xml:space="preserve">    Life Cycle Updates (cost, schedule, risks) </t>
  </si>
  <si>
    <t>Reviews, ATRs, IEPRs, VE:</t>
  </si>
  <si>
    <t>Life Cycle Updates (cost, schedule, risks):</t>
  </si>
  <si>
    <t>Civil Works Work Breakdown Structure</t>
  </si>
  <si>
    <t>Enter Code below</t>
  </si>
  <si>
    <t>1Q41</t>
  </si>
  <si>
    <t>2Q41</t>
  </si>
  <si>
    <t>3Q41</t>
  </si>
  <si>
    <t>4Q41</t>
  </si>
  <si>
    <t>1Q42</t>
  </si>
  <si>
    <t>2Q42</t>
  </si>
  <si>
    <t>3Q42</t>
  </si>
  <si>
    <t>4Q42</t>
  </si>
  <si>
    <t>1Q43</t>
  </si>
  <si>
    <t>2Q43</t>
  </si>
  <si>
    <t>3Q43</t>
  </si>
  <si>
    <t>4Q43</t>
  </si>
  <si>
    <t>1Q44</t>
  </si>
  <si>
    <t>2Q44</t>
  </si>
  <si>
    <t>3Q44</t>
  </si>
  <si>
    <t>4Q44</t>
  </si>
  <si>
    <t>1Q45</t>
  </si>
  <si>
    <t>2Q45</t>
  </si>
  <si>
    <t>3Q45</t>
  </si>
  <si>
    <t>4Q45</t>
  </si>
  <si>
    <t>1Q46</t>
  </si>
  <si>
    <t>2Q46</t>
  </si>
  <si>
    <t>3Q46</t>
  </si>
  <si>
    <t>4Q46</t>
  </si>
  <si>
    <t>1Q47</t>
  </si>
  <si>
    <t>2Q47</t>
  </si>
  <si>
    <t>3Q47</t>
  </si>
  <si>
    <t>4Q47</t>
  </si>
  <si>
    <t>1Q48</t>
  </si>
  <si>
    <t>2Q48</t>
  </si>
  <si>
    <t>3Q48</t>
  </si>
  <si>
    <t>4Q48</t>
  </si>
  <si>
    <t>1Q49</t>
  </si>
  <si>
    <t>2Q49</t>
  </si>
  <si>
    <t>3Q49</t>
  </si>
  <si>
    <t>4Q49</t>
  </si>
  <si>
    <t>1Q50</t>
  </si>
  <si>
    <t>2Q50</t>
  </si>
  <si>
    <t>3Q50</t>
  </si>
  <si>
    <t>4Q50</t>
  </si>
  <si>
    <t>1Q51</t>
  </si>
  <si>
    <t>2Q51</t>
  </si>
  <si>
    <t>3Q51</t>
  </si>
  <si>
    <t>4Q51</t>
  </si>
  <si>
    <t>1Q52</t>
  </si>
  <si>
    <t>2Q52</t>
  </si>
  <si>
    <t>3Q52</t>
  </si>
  <si>
    <t>4Q52</t>
  </si>
  <si>
    <t>1Q53</t>
  </si>
  <si>
    <t>2Q53</t>
  </si>
  <si>
    <t>3Q53</t>
  </si>
  <si>
    <t>4Q53</t>
  </si>
  <si>
    <t>1Q54</t>
  </si>
  <si>
    <t>2Q54</t>
  </si>
  <si>
    <t>3Q54</t>
  </si>
  <si>
    <t>4Q54</t>
  </si>
  <si>
    <t>1Q55</t>
  </si>
  <si>
    <t>2Q55</t>
  </si>
  <si>
    <t>3Q55</t>
  </si>
  <si>
    <t>4Q55</t>
  </si>
  <si>
    <t>1Q56</t>
  </si>
  <si>
    <t>2Q56</t>
  </si>
  <si>
    <t>3Q56</t>
  </si>
  <si>
    <t>4Q56</t>
  </si>
  <si>
    <t>1Q57</t>
  </si>
  <si>
    <t>2Q57</t>
  </si>
  <si>
    <t>3Q57</t>
  </si>
  <si>
    <t>4Q57</t>
  </si>
  <si>
    <t>1Q58</t>
  </si>
  <si>
    <t>2Q58</t>
  </si>
  <si>
    <t>3Q58</t>
  </si>
  <si>
    <t>4Q58</t>
  </si>
  <si>
    <t>1Q59</t>
  </si>
  <si>
    <t>2Q59</t>
  </si>
  <si>
    <t>3Q59</t>
  </si>
  <si>
    <t>4Q59</t>
  </si>
  <si>
    <t>1Q60</t>
  </si>
  <si>
    <t>2Q60</t>
  </si>
  <si>
    <t>3Q60</t>
  </si>
  <si>
    <t>4Q60</t>
  </si>
  <si>
    <t>1Q61</t>
  </si>
  <si>
    <t>2Q61</t>
  </si>
  <si>
    <t>3Q61</t>
  </si>
  <si>
    <t>4Q61</t>
  </si>
  <si>
    <t>1Q62</t>
  </si>
  <si>
    <t>2Q62</t>
  </si>
  <si>
    <t>3Q62</t>
  </si>
  <si>
    <t>4Q62</t>
  </si>
  <si>
    <t>1Q63</t>
  </si>
  <si>
    <t>2Q63</t>
  </si>
  <si>
    <t>3Q63</t>
  </si>
  <si>
    <t>4Q63</t>
  </si>
  <si>
    <t>1Q64</t>
  </si>
  <si>
    <t>2Q64</t>
  </si>
  <si>
    <t>3Q64</t>
  </si>
  <si>
    <t>4Q64</t>
  </si>
  <si>
    <t>1Q65</t>
  </si>
  <si>
    <t>2Q65</t>
  </si>
  <si>
    <t>3Q65</t>
  </si>
  <si>
    <t>4Q65</t>
  </si>
  <si>
    <t>1Q66</t>
  </si>
  <si>
    <t>2Q66</t>
  </si>
  <si>
    <t>3Q66</t>
  </si>
  <si>
    <t>4Q66</t>
  </si>
  <si>
    <t>1Q67</t>
  </si>
  <si>
    <t>2Q67</t>
  </si>
  <si>
    <t>3Q67</t>
  </si>
  <si>
    <t>4Q67</t>
  </si>
  <si>
    <t>1Q68</t>
  </si>
  <si>
    <t>2Q68</t>
  </si>
  <si>
    <t>3Q68</t>
  </si>
  <si>
    <t>4Q68</t>
  </si>
  <si>
    <t>1Q69</t>
  </si>
  <si>
    <t>2Q69</t>
  </si>
  <si>
    <t>3Q69</t>
  </si>
  <si>
    <t>4Q69</t>
  </si>
  <si>
    <t>1Q70</t>
  </si>
  <si>
    <t>2Q70</t>
  </si>
  <si>
    <t>3Q70</t>
  </si>
  <si>
    <t>4Q70</t>
  </si>
  <si>
    <t>1Q71</t>
  </si>
  <si>
    <t>2Q71</t>
  </si>
  <si>
    <t>3Q71</t>
  </si>
  <si>
    <t>4Q71</t>
  </si>
  <si>
    <t>1Q72</t>
  </si>
  <si>
    <t>2Q72</t>
  </si>
  <si>
    <t>3Q72</t>
  </si>
  <si>
    <t>4Q72</t>
  </si>
  <si>
    <t>1Q73</t>
  </si>
  <si>
    <t>2Q73</t>
  </si>
  <si>
    <t>3Q73</t>
  </si>
  <si>
    <t>4Q73</t>
  </si>
  <si>
    <t>1Q74</t>
  </si>
  <si>
    <t>2Q74</t>
  </si>
  <si>
    <t>3Q74</t>
  </si>
  <si>
    <t>4Q74</t>
  </si>
  <si>
    <t>1Q75</t>
  </si>
  <si>
    <t>2Q75</t>
  </si>
  <si>
    <t>3Q75</t>
  </si>
  <si>
    <t>4Q75</t>
  </si>
  <si>
    <t>1Q76</t>
  </si>
  <si>
    <t>2Q76</t>
  </si>
  <si>
    <t>3Q76</t>
  </si>
  <si>
    <t>4Q76</t>
  </si>
  <si>
    <t>1Q77</t>
  </si>
  <si>
    <t>2Q77</t>
  </si>
  <si>
    <t>3Q77</t>
  </si>
  <si>
    <t>4Q77</t>
  </si>
  <si>
    <t>1Q78</t>
  </si>
  <si>
    <t>2Q78</t>
  </si>
  <si>
    <t>3Q78</t>
  </si>
  <si>
    <t>4Q78</t>
  </si>
  <si>
    <t>1Q79</t>
  </si>
  <si>
    <t>2Q79</t>
  </si>
  <si>
    <t>3Q79</t>
  </si>
  <si>
    <t>4Q79</t>
  </si>
  <si>
    <t>Table A-1 Quarterly Indexes</t>
  </si>
  <si>
    <t>FY QTRS</t>
  </si>
  <si>
    <r>
      <rPr>
        <b/>
        <sz val="14"/>
        <rFont val="Times New Roman"/>
        <family val="1"/>
      </rPr>
      <t>Project First Cost (Constant Dollar Cost)</t>
    </r>
    <r>
      <rPr>
        <sz val="11.5"/>
        <rFont val="Times New Roman"/>
        <family val="1"/>
      </rPr>
      <t xml:space="preserve"> (Price Level) is the Estimated Cost BROUGHT TO THE EFFECTIVE PRICE LEVEL. The effective price level for Constant Dollar Cost (shown in MONTH YYYY format) is the date of the common point in time of the pricing used in the cost estimate. Constant Dollar Cost does not include inflation. Constant Dollar Cost at current price levels is the cost estimate used in feasibility reports and Chief's Reports (see paragraphs 5(a) and 5(b) below). THE CONSTANT DOLLAR COST SHOULD BE EXPRESSED AS THE FY OF THE CHIEF'S REPORT TO ENSURE THAT THE CW PROGRAM TOTALS IN ONE FY DOLLAR TO ASA AND CONGRESS.  </t>
    </r>
  </si>
  <si>
    <t>All</t>
  </si>
  <si>
    <t>(This uses the CWCCIS Composite Index escalation factor).</t>
  </si>
  <si>
    <t>PROJECT NUMBER</t>
  </si>
  <si>
    <t>PROJECT  NO:</t>
  </si>
  <si>
    <t xml:space="preserve">Instructions for Feature Codes 30 and 31:
In Cells F27 and F28 Enter the Table 1 class that is going to be used for the 30 and 31 accounts either  class 1 or class 2.  Inflation factors differ  if work is to be performed by Government personnel or AE contractor.  Class 1 is for government personnel and Class 2 is for everything else.  Class 1 includes salary increases, step increases, health insurance, attrition rates, retirement, etc.   Note: the Class 1 factor can be higher than the Class 2 factor, when the FEPCA formula is used by OMB to predict future raises,  and this will affect the TPCS.  In addition, EC11-2-XXX does not provide a historical index as it is only concerned with future projections. </t>
  </si>
  <si>
    <t>Estimate of inflation using appropriate  Civil Works Construction Cost Index System (CWCCIS) factors applied to the Constant Dollar Cost</t>
  </si>
  <si>
    <t>1981Q1</t>
  </si>
  <si>
    <t>1982Q1</t>
  </si>
  <si>
    <t>1983Q1</t>
  </si>
  <si>
    <t>1984Q1</t>
  </si>
  <si>
    <t>1985Q1</t>
  </si>
  <si>
    <t>1986Q1</t>
  </si>
  <si>
    <t>1987Q1</t>
  </si>
  <si>
    <t>1988Q1</t>
  </si>
  <si>
    <t>1989Q1</t>
  </si>
  <si>
    <t>1990Q1</t>
  </si>
  <si>
    <t>1991Q1</t>
  </si>
  <si>
    <t>1992Q1</t>
  </si>
  <si>
    <t>1993Q1</t>
  </si>
  <si>
    <t>1994Q1</t>
  </si>
  <si>
    <t>1995Q1</t>
  </si>
  <si>
    <t>1996Q1</t>
  </si>
  <si>
    <t>1997Q1</t>
  </si>
  <si>
    <t>1998Q1</t>
  </si>
  <si>
    <t>1999Q1</t>
  </si>
  <si>
    <t>2000Q1</t>
  </si>
  <si>
    <t>2001Q1</t>
  </si>
  <si>
    <t>2002Q1</t>
  </si>
  <si>
    <t>2003Q1</t>
  </si>
  <si>
    <t>2004Q1</t>
  </si>
  <si>
    <t>2005Q1</t>
  </si>
  <si>
    <t>2006Q1</t>
  </si>
  <si>
    <t>2007Q1</t>
  </si>
  <si>
    <t>2008Q1</t>
  </si>
  <si>
    <t>2009Q1</t>
  </si>
  <si>
    <t>2010Q1</t>
  </si>
  <si>
    <t>2011Q1</t>
  </si>
  <si>
    <t>2017Q1</t>
  </si>
  <si>
    <t>2018Q1</t>
  </si>
  <si>
    <t>2019Q1</t>
  </si>
  <si>
    <t>2020Q1</t>
  </si>
  <si>
    <t>2021Q1</t>
  </si>
  <si>
    <t>2022Q1</t>
  </si>
  <si>
    <t>2023Q1</t>
  </si>
  <si>
    <t>2024Q1</t>
  </si>
  <si>
    <t>2025Q1</t>
  </si>
  <si>
    <t>2026Q1</t>
  </si>
  <si>
    <t>2027Q1</t>
  </si>
  <si>
    <t>2028Q1</t>
  </si>
  <si>
    <t>2029Q1</t>
  </si>
  <si>
    <t>2030Q1</t>
  </si>
  <si>
    <t>2031Q1</t>
  </si>
  <si>
    <t>2032Q1</t>
  </si>
  <si>
    <t>2033Q1</t>
  </si>
  <si>
    <t>2034Q1</t>
  </si>
  <si>
    <t>2035Q1</t>
  </si>
  <si>
    <t>2036Q1</t>
  </si>
  <si>
    <t>2037Q1</t>
  </si>
  <si>
    <t>2038Q1</t>
  </si>
  <si>
    <t>2039Q1</t>
  </si>
  <si>
    <t>2040Q1</t>
  </si>
  <si>
    <t>2041Q1</t>
  </si>
  <si>
    <t>2042Q1</t>
  </si>
  <si>
    <t>2043Q1</t>
  </si>
  <si>
    <t>2044Q1</t>
  </si>
  <si>
    <t>2045Q1</t>
  </si>
  <si>
    <t>2046Q1</t>
  </si>
  <si>
    <t>2047Q1</t>
  </si>
  <si>
    <t>2048Q1</t>
  </si>
  <si>
    <t>2049Q1</t>
  </si>
  <si>
    <t>2050Q1</t>
  </si>
  <si>
    <t>2051Q1</t>
  </si>
  <si>
    <t>2052Q1</t>
  </si>
  <si>
    <t>2053Q1</t>
  </si>
  <si>
    <t>2054Q1</t>
  </si>
  <si>
    <t>2055Q1</t>
  </si>
  <si>
    <t>2056Q1</t>
  </si>
  <si>
    <t>2057Q1</t>
  </si>
  <si>
    <t>2058Q1</t>
  </si>
  <si>
    <t>2059Q1</t>
  </si>
  <si>
    <t>2060Q1</t>
  </si>
  <si>
    <t>2061Q1</t>
  </si>
  <si>
    <t>2062Q1</t>
  </si>
  <si>
    <t>2063Q1</t>
  </si>
  <si>
    <t>2064Q1</t>
  </si>
  <si>
    <t>2065Q1</t>
  </si>
  <si>
    <t>2066Q1</t>
  </si>
  <si>
    <t>2067Q1</t>
  </si>
  <si>
    <t>2068Q1</t>
  </si>
  <si>
    <t>2069Q1</t>
  </si>
  <si>
    <t>2070Q1</t>
  </si>
  <si>
    <t>2071Q1</t>
  </si>
  <si>
    <t>2072Q1</t>
  </si>
  <si>
    <t>2073Q1</t>
  </si>
  <si>
    <t>2074Q1</t>
  </si>
  <si>
    <t>2075Q1</t>
  </si>
  <si>
    <t>2076Q1</t>
  </si>
  <si>
    <t>2077Q1</t>
  </si>
  <si>
    <t>2078Q1</t>
  </si>
  <si>
    <t>2079Q1</t>
  </si>
  <si>
    <t>2080Q1</t>
  </si>
  <si>
    <t>2081Q1</t>
  </si>
  <si>
    <t>2082Q1</t>
  </si>
  <si>
    <t>2083Q1</t>
  </si>
  <si>
    <t>2084Q1</t>
  </si>
  <si>
    <t>2085Q1</t>
  </si>
  <si>
    <t>2086Q1</t>
  </si>
  <si>
    <t>2087Q1</t>
  </si>
  <si>
    <t>2088Q1</t>
  </si>
  <si>
    <t>2089Q1</t>
  </si>
  <si>
    <t>2090Q1</t>
  </si>
  <si>
    <t>2091Q1</t>
  </si>
  <si>
    <t>2092Q1</t>
  </si>
  <si>
    <t>2093Q1</t>
  </si>
  <si>
    <t>2094Q1</t>
  </si>
  <si>
    <t>2095Q1</t>
  </si>
  <si>
    <t>2096Q1</t>
  </si>
  <si>
    <t>2097Q1</t>
  </si>
  <si>
    <t>2098Q1</t>
  </si>
  <si>
    <t>2099Q1</t>
  </si>
  <si>
    <t>2100Q1</t>
  </si>
  <si>
    <t>TOTAL FIRST COST</t>
  </si>
  <si>
    <t>02 - 20</t>
  </si>
  <si>
    <t>CWBS</t>
  </si>
  <si>
    <t>Feature Code Definitions</t>
  </si>
  <si>
    <t>01  Lands and Damages</t>
  </si>
  <si>
    <t>Definitions</t>
  </si>
  <si>
    <t xml:space="preserve">This feature includes all costs of acquiring for the project (by purchase or condemnation) real property or permanent interests therein, including Government costs, damages, and costs of disposal of real estate.  Government costs include planning expenses for the real estate portion of the General Design Memo and for the detailed Real Estate Memo; and project real estate office administration, surveys, and marking for land acquisition purposes and appraisals.  
For projects which require that costs be incurred on real estate activities, i.e., for records search, appraisals, and field inspection to assure compliance by local interests in the provision of local requirements on projects where no Federal land acquisition is involved, a memorandum statement will be provided with the PB-3 indicating the estimated costs of such real estate activities.  These costs will be charged to feature 30, Engineering and Design and that feature will be properly footnoted to show the amount of such costs.  A similar footnote will be shown on the PB-1's and PB-2a's for all such projects.  This feature is credited with disposal receipts from sale of such items as standing crops, standing timber, structures, and improvements in place and acquired with the land.  Disposal receipts from sale of excess land not turned in to the U.S. Treasury as miscellaneous receipts are credited to this feature.  Lands or interests purchased for relocations and conveyed to others are included in the feature "Relocations.”  Temporary interests such as leases are included in the feature or distributive item benefited thereby.
</t>
  </si>
  <si>
    <t>02 Relocations</t>
  </si>
  <si>
    <t>This feature includes removing and relocating, or reconstructing property of others, such as roads, railroads, cemeteries, utilities, buildings, and other structures; and lands or interests purchased for such relocations and conveyed to others, including real estate planning and acquisition expenses.  The cost of removal of improvements from the reservoir area for disposal is included in the feature “Reservoirs.”  All alterations of railroad bridges in accordance with Section 3 of the 1946 Flood Control Act (22 USC 701p) are also included in this feature.</t>
  </si>
  <si>
    <t>This feature includes clearing lands in reservoirs and pools of debris, brush, trees, improvements, and structures.  Any salvage, obtained by sale or disposal by the Government, of material removed in clearing operations is credited to this feature.  This feature also includes bank stabilization, shoreline improvement, firebreaks, fencing, boundary line survey and marking of land which has been acquired or is to be acquired, rehabilitation of natural resources, erosion control, drainage, and rim grouting and mine sealing, etc., to prevent leakage.  Site clearing, grouting, etc., incidental to and required for specific construction features is included as part of the construction features.</t>
  </si>
  <si>
    <t>03 Reservoirs</t>
  </si>
  <si>
    <t>04 Dams</t>
  </si>
  <si>
    <t>This feature includes dams and all other water collecting and storage facilities, whether man-made or natural, together with appurtenant diversion, regulation, and delivery facilities and spillways, outlet works, and power intake works, whether separate from the dam or not.  In the case where the powerhouse is an integral part of the intake dam, the cost of the power intake dam is included in the feature "Power Plant."  Any auxiliary dams or spillways detached from the main structures and floating trash and drift booms and barriers are included in this feature.  The power intake works include such power items as forebay, penstocks, tunnels, surge tank, gates, operating equipment, and appurtenances.  Service roads and service railroads on the dam are included in this feature.  The additional cost of relocating highways and railroads across the dam is included in the feature "Relocations."</t>
  </si>
  <si>
    <t>05 Locks</t>
  </si>
  <si>
    <t>This feature includes facilities to provide for passage of waterborne traffic, including gates, valves, operating mechanisms, cribs, fills, lock walls, guide and guard walls, operating buildings, and excavation therefore.  The lock structure is considered that part of the work within the limit lines extending from the upper end of the upper guide or guard walls to the lower end of the lower guide or guard walls, including dolphins within the lock approaches for tie up, guard, or guide purposes.  Excavation or dredging• required in approaches outside of the limits defined above for the lock structure is included in the feature "Channels and Canals."  The cost of a cofferdam or the properly allocable amount thereof, if required, is charged to this feature.  Locks provided in connection with facilities for the prevention of encroachment of salt water are included in this feature.  Locks in connection with fish facilities are included in the feature "Fish and Wildlife Facilities."</t>
  </si>
  <si>
    <t>06 Fish and Wildlife Facilities</t>
  </si>
  <si>
    <t>This feature includes items such as ladders, elevators, locks and related facilities for passage of fish at dams and navigation locks and maintenance of fish runs; and provision for wildlife preservation.</t>
  </si>
  <si>
    <t>07 Power Plant</t>
  </si>
  <si>
    <t>This feature includes those facilities specifically required for the production of power other than those included in the feature “Dams,” and consists of the following:  powerhouse, turbines and governors, generators, accessory electrical equipment, miscellaneous power plant equipment, switchyard, and tailrace improvement for power.  In the case where the powerhouse is an integral part of the power intake dam, the cost of the power intake dam is included in this feature.  Where the structure of a dam also forms the foundation of the powerhouse, such foundation is considered a part of the dam.  Units for production of power for the operation only of power for the operation only of navigation, flood control, or other purpose projects (excluding those projects with power as a feature) are included in other than this feature.  The cost of a cofferdam or appropriate part is charged to this feature.</t>
  </si>
  <si>
    <t>08  Roads, Railroads and Bridges</t>
  </si>
  <si>
    <t>This feature includes permanent roads, railroads, and bridges required for access and other purposes in connection with the construction and operation of the project.  This feature does not include roads, railroads, and bridges chargeable to the feature "Relocations," access roads to recreation  facilities and areas, which will be charged to the feature "14. Recreation Facilities," and service roads and service railroads on structures.</t>
  </si>
  <si>
    <t>09 Channels and Canals</t>
  </si>
  <si>
    <t>This feature includes all forms of excavation (including dredging, preparation of spoil disposal area, and attendant facilities) necessary for the development and construction of channels, harbors, and canals for navigation purposes; and deepening, providing new, or improving existing watercourses for flood control and major drainage.  Excavation of natural watercourse to provide adequate depths for navigation is included.  Excavation for specific structures, such as dams and locks used in the development of waterways and conservation of water resources, is included with such structures.  The removal of trees, brush, accumulated snags, drift, debris, water hyacinths and other aquatic growths from canals, harbors, and channels in navigable streams and tributaries thereof for navigational included in this feature.  Excavation, clearing, and removal of accumulated snags, drifts, debris, and vegetable growth from streams for flood control and major drainage purposes also is included.  Included in this feature are revetments, linings, dikes, and bulkheads constructed as channel improvement works for flood control or navigation, as against such items constructed for bank stabilization only.  Also included are jetties constructed in connection with flood control channel improvements.</t>
  </si>
  <si>
    <t>10 Breakwaters and Seawalls</t>
  </si>
  <si>
    <t>This feature includes breakwaters, seawalls, piers, and like improvements constructed in connection with the protection of beaches, harbors, shores•, and port facilities against the force of waves and encroachment of seas or lakes by direct wave action.  Jetties, groins, and like structures provided in seas, lakes, tidewater reaches of rivers and canals, and harbors to control water flow and current, to maintain depth of channels, and to provide protection, are included in this feature.</t>
  </si>
  <si>
    <t>11 Levees and Floodwalls</t>
  </si>
  <si>
    <t>This feature includes embankments and walls constructed to protect areas from inundation by overflow from creeks, rivers, lakes, canals, and other bodies of water.  This feature consists of such items as: service roads on levee crown or landside berms, road ramps, closure structures, seepage control measures, erosion protection measures on levee slopes and on berms and bank slops when an integral part of the levees or floodwalls; and drainage facilities, constructed to provide means for the passage of accumulated drainage and seepage water and sewage from the protected area over or through levees and floodwalls, comprising such items as interceptor and collection sewers and ditches, and pressurized sewers and drainage structures, including outfalls through levees or floodwalls. Pumping plants are included in the feature "Pumping Plants."  Levees locally called dikes are included in this feature.</t>
  </si>
  <si>
    <t>13 Pumping Plants</t>
  </si>
  <si>
    <t>This feature includes pumping plants construction to pass accumulated drainage and seepage water and sewage from the protected area over or through levees and floodwalls.</t>
  </si>
  <si>
    <t>14 Recreation Facilities</t>
  </si>
  <si>
    <t>This feature includes access roads; parking areas; public camping and picnicking areas, including tables and fireplaces; water supply; sanitary facilities; boat launching ramps; directional signs; and other facilities constructed primarily for public recreational use, including essential safety measures in connection therewith.  The latter includes, as appropriate, sheltered anchorage areas for small craft, bathing areas readily accessible and reasonably safe, and safety provisions for visitors and fishermen in the project area.  (Boat launching ramps, anchorage areas and beaches should be provided during construction to the extent they will definitely be needed and can be accomplished more economically than at a later date.)</t>
  </si>
  <si>
    <t>15 Floodway Control and Diversion Structures</t>
  </si>
  <si>
    <t>This feature includes floodway control and diversion structures to provide for the release of flood waters from streams where discharges exceed flood capacity of the stream, including items such as diversion  dams, gated or ungated discharge structures, training walls, stilling basin, and those adjacent embankment sections forming part of the control structure.  Construction of channels and levees not forming part of the main control structure, but necessary for operation of such structures is included in the appropriate feature "Channels and Canals" or "Levees and Floodwalls."</t>
  </si>
  <si>
    <t>16 Bank Stabilization</t>
  </si>
  <si>
    <t>This feature includes revetments, linings, training dikes, and bulkheads for stabilization of banks of watercourses to prevent erosion, sloughing, or meandering.  Bank stabilization constructed in navigation channels or in connection with flood control channel improvement is included in• the feature "Channels and Canals."</t>
  </si>
  <si>
    <t>17 Beach Replenishment</t>
  </si>
  <si>
    <t>This feature includes replacement of eroded beaches, for purposes of recreation and shore protection, by direct deposit of materials obtained by dredging or land excavation.</t>
  </si>
  <si>
    <t>This feature includes permanent facilities such as operators' quarters, administration and shop buildings, storage buildings and areas, garage buildings and areas, community buildings, local streets and sidewalks, landscaping, and electric, gas, water, and sewage facilities. Where space in a dam, powerhouse, or other basic structure is used in lieu of construction of any of the above-mentioned buildings, such allocated space is not separated from the basic structure.  Communication systems are• included in the feature "Permanent Operating Equipment."</t>
  </si>
  <si>
    <t>19 Buildings, Grounds and Utilities</t>
  </si>
  <si>
    <t>20 Permanent Operating Equipment</t>
  </si>
  <si>
    <t>This feature includes all project-owned operation and maintenance tools and equipment, such as laboratory, shop, warehousing, communications, and transportation equipment, and office furniture and equipment.  The cost of installing sedimentation and degradation measuring facilities, including the surveys requisite to locating and monumenting range layouts, is charged to this feature. •The cost of planning the installation of sedimentation and degradation ranges is charged to the feature "Engineering and Design."</t>
  </si>
  <si>
    <t>30 Engineering and Design</t>
  </si>
  <si>
    <t xml:space="preserve">This feature includes all engineering, design, surveys, preparation of detailed plans and specifications, and related work required for the construction of the project, including relocations.  Surveys and planning required in connection with land acquisition are charged to the features "Lands and Damages" or "Relocations," as applicable.  Engineering and design performed by hired labor or as a pay item under a contract is included in this feature. </t>
  </si>
  <si>
    <t>31 Supervision and Administration</t>
  </si>
  <si>
    <t>This feature includes such functions as inspection, supervision, project office administration, and distributive costs of area office and general overhead charged to the project.  Costs for OCE and Division Office Executive Direction and Management are not charged to Construction, General but to the General Expenses appropriation title.</t>
  </si>
  <si>
    <t>TOTAL PROJECT COST     
(FULLY FUNDED)</t>
  </si>
  <si>
    <t>PROJECT FIRST COST       
(Constant Dollar Basis)</t>
  </si>
  <si>
    <t>PHASE 4 or CONTRACT 4</t>
  </si>
  <si>
    <t>PHASE 5 or CONTRACT 5</t>
  </si>
  <si>
    <t>PHASE 6 or CONTRACT 6</t>
  </si>
  <si>
    <t>PHASE 7 or CONTRACT 7</t>
  </si>
  <si>
    <t>PHASE 8 or CONTRACT 8</t>
  </si>
  <si>
    <t>PHASE 9 or CONTRACT 9</t>
  </si>
  <si>
    <t>PHASE 10 or CONTRACT 10</t>
  </si>
  <si>
    <t>2101Q1</t>
  </si>
  <si>
    <t>Price level date of M2 ==&gt;</t>
  </si>
  <si>
    <t>Districts % Vary</t>
  </si>
  <si>
    <t>ENTER CONSTRUCTION MIDPOINT</t>
  </si>
  <si>
    <t>ENTER Design mid point period</t>
  </si>
  <si>
    <t xml:space="preserve">XXX District </t>
  </si>
  <si>
    <t>K</t>
  </si>
  <si>
    <t>INFLATED</t>
  </si>
  <si>
    <t>P2 xxxxxx</t>
  </si>
  <si>
    <t>ESTIMATE PREPARED DATE</t>
  </si>
  <si>
    <t>2018Q2</t>
  </si>
  <si>
    <t>2020Q2</t>
  </si>
  <si>
    <t>Total Project Cost Summary</t>
  </si>
  <si>
    <t>A Total Project Cost Summary (TPCS) is required for all civil works cost estimates submitted for approval at all levels within the U.S. Army Corps of Engineers (Corps).  The summary and supporting contract cost sheets are the basis for the official Project Cost Estimate (PB-3) ER 11-2-240.  It is a living document, developed from feasibility to project completion to present current working estimate (cost, schedule (escalation), risks (contingencies).  The TPCS must consider current escalation tables, which are updated twice annually: March and September.</t>
  </si>
  <si>
    <t>The TPC reflects all applicable project feature costs, contingencies, escalation to Project First Cost and inflation to Fully Funded Project Costs and is presented in Federal and non-Federal dollars.  The TPC emerges when the TPCS form is completed (shown in Figures B-2).  The TPCS is a PDT product.  While the cost engineer prepares the basic elements of the form, the PM, Real Estate and Construction offices play a major role in establishing Program Year, Federal and non-Federal shares, spent costs, 01 Lands and Damages, 30 PED and 31 Construction Management values.</t>
  </si>
  <si>
    <t>For the cost engineer, the Total Project Cost form is developed and presented with three different estimates over time: Estimated Cost (Price Level), Project First Cost - Constant Dollar, and Total Project Cost – Fully Funded (reference Figure B-2).</t>
  </si>
  <si>
    <r>
      <t>i.</t>
    </r>
    <r>
      <rPr>
        <sz val="7"/>
        <color rgb="FF000000"/>
        <rFont val="Times New Roman"/>
        <family val="1"/>
      </rPr>
      <t xml:space="preserve">                 </t>
    </r>
    <r>
      <rPr>
        <u/>
        <sz val="12"/>
        <rFont val="Arial"/>
        <family val="2"/>
      </rPr>
      <t>Estimated Cost</t>
    </r>
    <r>
      <rPr>
        <sz val="12"/>
        <rFont val="Arial"/>
        <family val="2"/>
      </rPr>
      <t xml:space="preserve"> (Effective Price Level) (TPCS columns C through F) is the current developed cost estimate which includes contingencies. The effective price level date for Estimated Cost (shown in DAY MONTH YYYY format) is commonly reported as the previous 1 Oct 20XX to support economic study and escalation to Project First Cost.</t>
    </r>
  </si>
  <si>
    <r>
      <t>ii.</t>
    </r>
    <r>
      <rPr>
        <sz val="7"/>
        <rFont val="Times New Roman"/>
        <family val="1"/>
      </rPr>
      <t xml:space="preserve">                </t>
    </r>
    <r>
      <rPr>
        <u/>
        <sz val="12"/>
        <rFont val="Arial"/>
        <family val="2"/>
      </rPr>
      <t>Project First Cost - Constant Dollar Cost</t>
    </r>
    <r>
      <rPr>
        <sz val="12"/>
        <rFont val="Arial"/>
        <family val="2"/>
      </rPr>
      <t xml:space="preserve"> (TPCS columns G through K) is the Estimated Cost then escalated to the PROGRAM YEAR effective price level by applying the appropriate escalation from the CWCCIS tables.  The Project First Cost - Constant Dollar (shown in 1 OCT 20XX) is the cost estimate used in feasibility reports and Chief of Engineer’s Report (Chief’s Report) for Congressional funding requests. </t>
    </r>
  </si>
  <si>
    <r>
      <t>iii.</t>
    </r>
    <r>
      <rPr>
        <sz val="7"/>
        <rFont val="Times New Roman"/>
        <family val="1"/>
      </rPr>
      <t xml:space="preserve">              </t>
    </r>
    <r>
      <rPr>
        <u/>
        <sz val="12"/>
        <rFont val="Arial"/>
        <family val="2"/>
      </rPr>
      <t>Total Project Cost</t>
    </r>
    <r>
      <rPr>
        <sz val="12"/>
        <rFont val="Arial"/>
        <family val="2"/>
      </rPr>
      <t xml:space="preserve"> (TPCS columns L through O) </t>
    </r>
    <r>
      <rPr>
        <sz val="12"/>
        <color rgb="FF000000"/>
        <rFont val="Arial"/>
        <family val="2"/>
      </rPr>
      <t>is the FULLY FUNDED WITH INFLATION to represent the total cost of the project.  The inflation to midpoint of each activity is added from the Project First Cost column set.</t>
    </r>
    <r>
      <rPr>
        <sz val="12"/>
        <rFont val="Arial"/>
        <family val="2"/>
      </rPr>
      <t xml:space="preserve"> Total Project Cost (or Total Cost of Construction of GNFs when discussing navigation projects) is the cost estimate used in Project Partnership Agreements and Integral Determination Reports. Total Project Cost is the cost estimate provided to non-Federal sponsors for their use in financial planning as it provides information regarding the overall non-Federal cost sharing obligation.</t>
    </r>
  </si>
  <si>
    <t>The Project First Cost – Constant Dollar Cost estimate is to be used in the Chief's Reports and other decision documents to support the funding request. The Project First Cost should include, among other things, an estimate of: (i) construction and management costs, including both Federal costs and non-Federal sponsor in-kind contributions, as applicable; (ii) planning engineering and design costs; (iii) lands, easements, rights-of-way, relocations and dredged materials (LERRD) values; and (iv) contingencies. Where several years elapse between the signing of the Chief's Report and the consideration of legislation to authorize a project, the Project First Cost must be updated to reflect the current Project First Cost date for Congressional funding consideration, in accordance with ER 1110-2-1302.</t>
  </si>
  <si>
    <t>Figure B-1 illustrates the TPC process.  Figures B-2 (summary sheet) and B-3 (sample supporting sheet) are examples based upon feasibility estimate reporting requirements in Engineer Regulation (ER) 1105-2-100, Planning Guidance Notebook.  “Two project cost estimates shall be displayed in the feasibility report; one based on constant dollars and one based on projected inflation rates.”  The guidance notebook is referring to the Project First Cost and the Total Project Cost columns J and O.  The TPCS (summary sheet) is a signature document for the appropriate district managerial approvals.  ER 1105-2-100 states that project cost estimates will be prepared by or reviewed by the cost engineering office in the district and the chief of that office will sign the estimate.  Real estate estimates included in the project cost are reviewed, approved, and signed by the chief or designee of the real estate office.  Project Management is the third required signature that assumes responsibility for the TPCS value.  Figure B-2 also lists other review/approval signatures that may be a district requirement.</t>
  </si>
  <si>
    <t>Preparing a TPC during the feasibility phase is required, because it is the first document that will show the estimated total project cost at the anticipated authorizing budget year and forecast the total project cost inflated through construction based on the known scope and schedule.</t>
  </si>
  <si>
    <r>
      <t>B-2.</t>
    </r>
    <r>
      <rPr>
        <sz val="7"/>
        <rFont val="Times New Roman"/>
        <family val="1"/>
      </rPr>
      <t xml:space="preserve">      </t>
    </r>
    <r>
      <rPr>
        <sz val="12"/>
        <rFont val="Arial"/>
        <family val="2"/>
      </rPr>
      <t xml:space="preserve">Sample TPCS (Figure B-2) is in a spreadsheet format beginning with the total project cost summary followed by contract cost summary supporting sheets appearing like Figure B-3.  The TPCS template can be downloaded from the Cost MCX website. </t>
    </r>
  </si>
  <si>
    <r>
      <t>B-3.</t>
    </r>
    <r>
      <rPr>
        <sz val="7"/>
        <rFont val="Times New Roman"/>
        <family val="1"/>
      </rPr>
      <t xml:space="preserve">      </t>
    </r>
    <r>
      <rPr>
        <sz val="12"/>
        <rFont val="Arial"/>
        <family val="2"/>
      </rPr>
      <t>TPCS Form Procedures</t>
    </r>
  </si>
  <si>
    <r>
      <t>a.</t>
    </r>
    <r>
      <rPr>
        <sz val="7"/>
        <rFont val="Times New Roman"/>
        <family val="1"/>
      </rPr>
      <t xml:space="preserve">            </t>
    </r>
    <r>
      <rPr>
        <sz val="12"/>
        <rFont val="Arial"/>
        <family val="2"/>
      </rPr>
      <t>Estimated Cost (Price Level)</t>
    </r>
  </si>
  <si>
    <t>TPCS Headers: Ensure the form presents the formal project name, project number, location, author and date.</t>
  </si>
  <si>
    <t>Column A: WBS Number – Enter the Civil Works Breakdown code for each feature (refer to the Civil Works Work Breakdown Structure Appendix).</t>
  </si>
  <si>
    <t>Column B: Civil Works Feature and Sub-Feature Description - For the summary sheet Figure B-2, enter the feature code title.  For the supporting sheets like Figure B-3, enter and identify the project phase, contract, etc. as well as the CWWBS description of the Item.  For Figure B-3, separate lines for the same WBS element may be prudent, pending certain programs or presentations desired.  The various phases or contracts on the Figure B-3 sheets is to make distinction between varying schedules of occurrence, associated escalation and risks (contingencies).</t>
  </si>
  <si>
    <t>The first primary column set, sub columns C through F, is the estimated cost plus contingencies, typically in current or most recent estimated dollars (must be less than 2 years old) that includes all feature accounts: the MCACES construction estimate(s), estimates for lands and damages,  preconstruction, engineering and design, and construction management.  The following paragraphs are instructions for completing data entry for each scheduled contract (figure B-2 and B-3). Figure B-2 serves as the summary roll-up from the supporting sheets such as Figure B-3.</t>
  </si>
  <si>
    <t>Column C: COST- Entered in this column are the estimates of those costs that require funding or are remaining costs yet to incur.  The costs should reflect the actual estimated costs in $1000s based on the previous October price level that the estimate was prepared.  Note: For the Real Estate estimate, ensure the estimate is recent and the contingencies (incremental costs) are separated from the appraisal quote for presentation in the contingency column.</t>
  </si>
  <si>
    <t>Column D: CNTG (contingency) - This is the dollar amount of contingency determined from a risk-based analysis. It is the result of Column C times the entered contingency percent in Column E or an actual amount determined by a cost risk analysis.</t>
  </si>
  <si>
    <t>Column E: CNTG % (contingency percentage) - Enter the percentage of contingency (from risk analysis).  For 30 and 31 accounts you may want to use the average of the construction element contingencies in lieu of developing a separate contingency.  For 01 Lands and Damages, the Chief of Real Estate is responsible to provide a signed estimate of costs and should be able to provide contingency data, also referred to as incremental costs.  Ensure that the real estate contingency is separated from the real estate estimate and presented separately as contingency.  Contingency is the full dollar value of the various features, converted to a contingency.  Reliance solely on a per cent value can induce errors when differing contingency sources such as real estate are also used.</t>
  </si>
  <si>
    <t>Column F: TOTAL - This is the sum of columns C and D.</t>
  </si>
  <si>
    <r>
      <t>b.</t>
    </r>
    <r>
      <rPr>
        <sz val="7"/>
        <rFont val="Times New Roman"/>
        <family val="1"/>
      </rPr>
      <t xml:space="preserve">            </t>
    </r>
    <r>
      <rPr>
        <sz val="12"/>
        <rFont val="Arial"/>
        <family val="2"/>
      </rPr>
      <t>Project First Cost – Constant Dollar.</t>
    </r>
  </si>
  <si>
    <t>The second primary column set is the Project First Cost, also known as the Constant Dollar total.  This totaled cost is the one reflected in all Chief’s reports for requested funding: effective price level for the year of the Chief’s Report submissions.  Typically the year of the report submission is the year prior to the anticipated funding.  This total can become more complicated for ongoing projects with spent costs that require additional funding.</t>
  </si>
  <si>
    <r>
      <t>Column G; - ESC (escalation)  This column is the percentage of escalation from the first column set to the PROGRAM YEAR DATE.  This moves the estimate cost from the price level when it was prepared to the Program Year price on a constant dollar basis.  This escalation is calculated utilizing the Civil Works Construction Cost Index System (CWCCIS) found in EM 1110-2-1304.  The CWCCIS is a reflection of the OMB projected rates for future costs, experienced inflation for past costs for each of the Feature categories.  The escalation tables are updated twice annually: March and September.  To determine the escalation percent, locate the CWCCIS index factors of the Feature account or element for the 1</t>
    </r>
    <r>
      <rPr>
        <vertAlign val="superscript"/>
        <sz val="12"/>
        <rFont val="Arial"/>
        <family val="2"/>
      </rPr>
      <t>st</t>
    </r>
    <r>
      <rPr>
        <sz val="12"/>
        <rFont val="Arial"/>
        <family val="2"/>
      </rPr>
      <t xml:space="preserve"> quarter date of the program year and divide by the index factor of the established or initial estimate date (no less than 2 years old).  Subtract value of 1 and multiply by 100 to obtain the percent escalation.</t>
    </r>
  </si>
  <si>
    <t>Column H; COST - This is the cost from Column C with the added percent of escalation computed in Column G.</t>
  </si>
  <si>
    <t>Estimated Cost to Project First Cost</t>
  </si>
  <si>
    <t>Cost Index</t>
  </si>
  <si>
    <t>Project First Cost</t>
  </si>
  <si>
    <t>+</t>
  </si>
  <si>
    <t>x</t>
  </si>
  <si>
    <t>(Budget Year)</t>
  </si>
  <si>
    <t>Budget Year</t>
  </si>
  <si>
    <t>(Current Dollars)</t>
  </si>
  <si>
    <t>(risk based)</t>
  </si>
  <si>
    <t>Constant Dollars</t>
  </si>
  <si>
    <t>(EPL - Current Estimate)</t>
  </si>
  <si>
    <t>Column I: CNTG (contingency) - This is the Contingency value from Column D with the added escalation determined in Column G.</t>
  </si>
  <si>
    <t>Column J:  TOTAL- This is the sum of Columns H and I.  This is the constant dollar estimate at PROGRAM YEAR price level, 1 October, also referred to as Project First Cost, excluding any project spent costs, within the Chief’s Report.  For ongoing projects, the Project First Cost would include Spent Costs to reflect total first costs for the project.</t>
  </si>
  <si>
    <t xml:space="preserve">SPENT THRU - Enter the amount of EXPENDED Federal funds for each Feature (this information is commonly obtained from project or program managers.  Caution here is advised. If these funds have been expended by a sponsor, but the Government has not yet spent reflective  Federal funds, those costs must remain in the Project First Costs, excluding escalation and contingencies. The spent costs of FEDERAL project dollars, already received and expended, is entered as actual amount spent in the year it was spent.  The year of the expenditure must exclude inflation and contingencies because no further inflation or risks on these costs can occur.  This is entered on the TPCS (figure B- 2) (PAGE 1) only.  </t>
  </si>
  <si>
    <r>
      <t>c.</t>
    </r>
    <r>
      <rPr>
        <sz val="7"/>
        <rFont val="Times New Roman"/>
        <family val="1"/>
      </rPr>
      <t xml:space="preserve">             </t>
    </r>
    <r>
      <rPr>
        <sz val="12"/>
        <rFont val="Arial"/>
        <family val="2"/>
      </rPr>
      <t>Total Project Cost (Fully Funded with Inflation).</t>
    </r>
  </si>
  <si>
    <t>The third primary column of the TPCS is the total project cost estimate inflated through project completion, which is the second cost estimate referred to from the Planning Guidance Notebook.    For financial analysis, an inflated dollar basis is to be used for the sponsor’s information.  Reasonably accurate and complete cost estimates and schedules are necessary for the Federal Government and the non-Federal sponsors to make prudent financial and budgetary decisions in obtaining and expending funds.</t>
  </si>
  <si>
    <t>The project schedule is used to forecast when project elements will begin and the duration of each element.  Knowing how each activity/element is funded and its respective duration will illustrate when the costs are expected to occur.  In cases where multiple construction contracts or phases are planned, each should be addressed separately to present a more realistic escalation to design and construction midpoints for each contract.  It is recommended that separate contracts be presented as a subset spreadsheet with values that roll up to the summary level total (Figure B-3).</t>
  </si>
  <si>
    <t>Column L: INFLATED – This is the inflation percentage from PROGRAM YEAR price level to the MIDPOINT of the performance period of each Feature item.  Midpoint dates are determined from the Project Schedule.  The amount shown in the column is the percentage of increase.</t>
  </si>
  <si>
    <t>For construction contracts and other project elements having a relatively short duration, choosing an index coinciding with the midpoint of the duration may be adequate to escalate the costs for inflation.  Also, activities/elements that are primarily level of effort, where costs are relatively consistent throughout the duration, a date at the midpoint of the duration is usually adequate to select the CWCCIS index to inflate the activity/element cost.</t>
  </si>
  <si>
    <t>(Midpt of Activity)</t>
  </si>
  <si>
    <t>Fully Funded</t>
  </si>
  <si>
    <t>m. Column M: COST- Is the cost from Column H with midpoint inflation added from the CWCCIS calculations (column L).</t>
  </si>
  <si>
    <t>n.  Column N: CNTG (contingency) - This is the Contingency dollar value from Column I with the added inflation factor (column L).</t>
  </si>
  <si>
    <t>o. Column O: FULL (fully funded amount) Is the fully funded estimate amount for the Item (Column M + Column N + Spent Costs).  The overall summation of column O on the TPCS (Figure B-2) is the TOTAL PROJECT COST ESTIMATE inflated through the Project Schedule midpoint for each separate activity.</t>
  </si>
  <si>
    <t>p. Column P: Found on the supporting sheets, such as Figure B-3, for the TPC summary, the column presents the midpoint date for the inflated value for each Feature.</t>
  </si>
  <si>
    <t>The costs of water resources studies and projects developed by the Corps are shared between Federal and non-Federal entities as defined in laws and administrative provisions.  The Water Resources Development Act of 1986, established new cost sharing rules for all studies and projects conducted by the Corps.  The cost sharing provisions of the Water Resources Development Act of 1986 place greater financial responsibilities on non-Federal sponsors of Corps projects.  The amount of non-Federal share varies depending upon the project purpose and the general and specific laws that apply to each project.  Coordination with Project and Program Management is required to clarify this share percentage.  Cost sharing can and does change over time.</t>
  </si>
  <si>
    <t>The total project cost inflated through construction is divided into Federal cost and non-Federal cost.  The non-Federal cost is for the sponsor’s information and financial analysis.  The cost engineer must coordinate with the project manager to determine the appropriate cost sharing percentages applicable to the project.  To illustrate, the cost of feasibility studies is shared equally (50/50) and the remaining project cost may be shared 25 percent non-Federal cost and 75 percent Federal cost.  Guidance on cost sharing for each civil works mission and authority is presented in ER 1105-2-100 and coordination with the project manager is necessary.</t>
  </si>
  <si>
    <r>
      <t>B-4.</t>
    </r>
    <r>
      <rPr>
        <sz val="7"/>
        <rFont val="Times New Roman"/>
        <family val="1"/>
      </rPr>
      <t xml:space="preserve">      </t>
    </r>
    <r>
      <rPr>
        <sz val="12"/>
        <rFont val="Arial"/>
        <family val="2"/>
      </rPr>
      <t>Section 902 Project Cost Limit.</t>
    </r>
  </si>
  <si>
    <t>When appropriate for authorized projects spanning several years, the TPCS is updated annually for comparison to the Section 902 project cost limit.  It can be computed and presented on the updated TPCS to serve as a current working estimate.</t>
  </si>
  <si>
    <r>
      <t>The maximum project cost limit imposed by Section 902 is a numerical value specified by law, which must be computed in a legally supportable manner.  It is not an estimate of the current cost of the project.</t>
    </r>
    <r>
      <rPr>
        <sz val="12"/>
        <color rgb="FF000000"/>
        <rFont val="Arial"/>
        <family val="2"/>
      </rPr>
      <t xml:space="preserve">  The construction component of the authorized cost will be updated to account for current scope, quantities, costs, schedules and risks and applying escalation using the current CWCCIS escalation tables.  The real estate component of the authorized cost will be updated to account for historical inflation based on changes to the Consumer Price Index.  </t>
    </r>
    <r>
      <rPr>
        <sz val="12"/>
        <rFont val="Arial"/>
        <family val="2"/>
      </rPr>
      <t>ER 1105-2-100, appendix G, paragraph G-15a provides detailed guidance on the calculations necessary to determine the numerical value.</t>
    </r>
  </si>
  <si>
    <t>EPL Estimate + Contingency</t>
  </si>
  <si>
    <t>(1 Oct 20XX)      Risk Based</t>
  </si>
  <si>
    <t xml:space="preserve">  CHIEF, PLANNING, xxx</t>
  </si>
  <si>
    <t xml:space="preserve">  CHIEF, ENGINEERING, xxx  </t>
  </si>
  <si>
    <t xml:space="preserve">  CHIEF, OPERATIONS, xxx  </t>
  </si>
  <si>
    <t xml:space="preserve">    Adaptive Management &amp; Monitoring</t>
  </si>
  <si>
    <t>Adaptive Mgmt &amp; Monitoring:</t>
  </si>
  <si>
    <t>30/31 Accounts</t>
  </si>
  <si>
    <t>% of Construct</t>
  </si>
  <si>
    <t>Project Operations</t>
  </si>
  <si>
    <t>TOTAL PED:</t>
  </si>
  <si>
    <t>TOTAL Constr Mgmt:</t>
  </si>
  <si>
    <t>Enter Midpoint period</t>
  </si>
  <si>
    <t>https://www.publications.usace.army.mil/USACE-Publications/Engineer-Circulars/</t>
  </si>
  <si>
    <t>Project X Major Rehabilitation Report June 2019</t>
  </si>
  <si>
    <t>Somewhere</t>
  </si>
  <si>
    <t>3Q25*</t>
  </si>
  <si>
    <t>4Q25*</t>
  </si>
  <si>
    <t>1Q26*</t>
  </si>
  <si>
    <t>2Q26*</t>
  </si>
  <si>
    <t>3Q26*</t>
  </si>
  <si>
    <t>4Q26*</t>
  </si>
  <si>
    <t>1Q27*</t>
  </si>
  <si>
    <t>2Q27*</t>
  </si>
  <si>
    <t>3Q27*</t>
  </si>
  <si>
    <t>4Q27*</t>
  </si>
  <si>
    <t>1Q28*</t>
  </si>
  <si>
    <t>2Q28*</t>
  </si>
  <si>
    <t>3Q28*</t>
  </si>
  <si>
    <t>4Q28*</t>
  </si>
  <si>
    <t>1Q29*</t>
  </si>
  <si>
    <t>2Q29*</t>
  </si>
  <si>
    <t>3Q29*</t>
  </si>
  <si>
    <t>4Q29*</t>
  </si>
  <si>
    <t>1Q30*</t>
  </si>
  <si>
    <t>2Q30*</t>
  </si>
  <si>
    <t>3Q30*</t>
  </si>
  <si>
    <t>4Q30*</t>
  </si>
  <si>
    <t>1Q31*</t>
  </si>
  <si>
    <t>2Q31*</t>
  </si>
  <si>
    <t>3Q31*</t>
  </si>
  <si>
    <t>4Q31*</t>
  </si>
  <si>
    <t>1Q32*</t>
  </si>
  <si>
    <t>2Q32*</t>
  </si>
  <si>
    <t>3Q32*</t>
  </si>
  <si>
    <t>4Q32*</t>
  </si>
  <si>
    <t>1Q33*</t>
  </si>
  <si>
    <t>2Q33*</t>
  </si>
  <si>
    <t>3Q33*</t>
  </si>
  <si>
    <t>4Q33*</t>
  </si>
  <si>
    <t>1Q34*</t>
  </si>
  <si>
    <t>2Q34*</t>
  </si>
  <si>
    <t>3Q34*</t>
  </si>
  <si>
    <t>4Q34*</t>
  </si>
  <si>
    <t>1Q35*</t>
  </si>
  <si>
    <t>2Q35*</t>
  </si>
  <si>
    <t>3Q35*</t>
  </si>
  <si>
    <t>4Q35*</t>
  </si>
  <si>
    <t>1Q36*</t>
  </si>
  <si>
    <t>2Q36*</t>
  </si>
  <si>
    <t>3Q36*</t>
  </si>
  <si>
    <t>4Q36*</t>
  </si>
  <si>
    <t>1Q37*</t>
  </si>
  <si>
    <t>2Q37*</t>
  </si>
  <si>
    <t>3Q37*</t>
  </si>
  <si>
    <t>4Q37*</t>
  </si>
  <si>
    <t>1Q38*</t>
  </si>
  <si>
    <t>2Q38*</t>
  </si>
  <si>
    <t>3Q38*</t>
  </si>
  <si>
    <t>4Q38*</t>
  </si>
  <si>
    <t>1Q39*</t>
  </si>
  <si>
    <t>2Q39*</t>
  </si>
  <si>
    <t>3Q39*</t>
  </si>
  <si>
    <t>4Q39*</t>
  </si>
  <si>
    <t>1Q40*</t>
  </si>
  <si>
    <t>2Q40*</t>
  </si>
  <si>
    <t>3Q40*</t>
  </si>
  <si>
    <t>4Q40*</t>
  </si>
  <si>
    <t>1Q41*</t>
  </si>
  <si>
    <t>2Q41*</t>
  </si>
  <si>
    <t>3Q41*</t>
  </si>
  <si>
    <t>4Q41*</t>
  </si>
  <si>
    <t>1Q42*</t>
  </si>
  <si>
    <t>2Q42*</t>
  </si>
  <si>
    <t>3Q42*</t>
  </si>
  <si>
    <t>4Q42*</t>
  </si>
  <si>
    <t>1Q43*</t>
  </si>
  <si>
    <t>2Q43*</t>
  </si>
  <si>
    <t>3Q43*</t>
  </si>
  <si>
    <t>4Q43*</t>
  </si>
  <si>
    <t>1Q44*</t>
  </si>
  <si>
    <t>2Q44*</t>
  </si>
  <si>
    <t>3Q44*</t>
  </si>
  <si>
    <t>4Q44*</t>
  </si>
  <si>
    <t>1Q45*</t>
  </si>
  <si>
    <t>2Q45*</t>
  </si>
  <si>
    <t>3Q45*</t>
  </si>
  <si>
    <t>4Q45*</t>
  </si>
  <si>
    <t>1Q46*</t>
  </si>
  <si>
    <t>2Q46*</t>
  </si>
  <si>
    <t>3Q46*</t>
  </si>
  <si>
    <t>4Q46*</t>
  </si>
  <si>
    <t>1Q47*</t>
  </si>
  <si>
    <t>2Q47*</t>
  </si>
  <si>
    <t>3Q47*</t>
  </si>
  <si>
    <t>4Q47*</t>
  </si>
  <si>
    <t>1Q48*</t>
  </si>
  <si>
    <t>2Q48*</t>
  </si>
  <si>
    <t>3Q48*</t>
  </si>
  <si>
    <t>4Q48*</t>
  </si>
  <si>
    <t>1Q49*</t>
  </si>
  <si>
    <t>2Q49*</t>
  </si>
  <si>
    <t>3Q49*</t>
  </si>
  <si>
    <t>4Q49*</t>
  </si>
  <si>
    <t>1Q50*</t>
  </si>
  <si>
    <t>2Q50*</t>
  </si>
  <si>
    <t>3Q50*</t>
  </si>
  <si>
    <t>4Q50*</t>
  </si>
  <si>
    <t>1Q51*</t>
  </si>
  <si>
    <t>2Q51*</t>
  </si>
  <si>
    <t>3Q51*</t>
  </si>
  <si>
    <t>4Q51*</t>
  </si>
  <si>
    <t>1Q52*</t>
  </si>
  <si>
    <t>2Q52*</t>
  </si>
  <si>
    <t>3Q52*</t>
  </si>
  <si>
    <t>4Q52*</t>
  </si>
  <si>
    <t>1Q53*</t>
  </si>
  <si>
    <t>2Q53*</t>
  </si>
  <si>
    <t>3Q53*</t>
  </si>
  <si>
    <t>4Q53*</t>
  </si>
  <si>
    <t>1Q54*</t>
  </si>
  <si>
    <t>2Q54*</t>
  </si>
  <si>
    <t>3Q54*</t>
  </si>
  <si>
    <t>4Q54*</t>
  </si>
  <si>
    <t>1Q55*</t>
  </si>
  <si>
    <t>2Q55*</t>
  </si>
  <si>
    <t>3Q55*</t>
  </si>
  <si>
    <t>4Q55*</t>
  </si>
  <si>
    <t>1Q56*</t>
  </si>
  <si>
    <t>2Q56*</t>
  </si>
  <si>
    <t>3Q56*</t>
  </si>
  <si>
    <t>4Q56*</t>
  </si>
  <si>
    <t>1Q57*</t>
  </si>
  <si>
    <t>2Q57*</t>
  </si>
  <si>
    <t>3Q57*</t>
  </si>
  <si>
    <t>4Q57*</t>
  </si>
  <si>
    <t>1Q58*</t>
  </si>
  <si>
    <t>2Q58*</t>
  </si>
  <si>
    <t>3Q58*</t>
  </si>
  <si>
    <t>4Q58*</t>
  </si>
  <si>
    <t>1Q59*</t>
  </si>
  <si>
    <t>2Q59*</t>
  </si>
  <si>
    <t>3Q59*</t>
  </si>
  <si>
    <t>4Q59*</t>
  </si>
  <si>
    <t>1Q60*</t>
  </si>
  <si>
    <t>2Q60*</t>
  </si>
  <si>
    <t>3Q60*</t>
  </si>
  <si>
    <t>4Q60*</t>
  </si>
  <si>
    <t>1Q61*</t>
  </si>
  <si>
    <t>2Q61*</t>
  </si>
  <si>
    <t>3Q61*</t>
  </si>
  <si>
    <t>4Q61*</t>
  </si>
  <si>
    <t>1Q62*</t>
  </si>
  <si>
    <t>2Q62*</t>
  </si>
  <si>
    <t>3Q62*</t>
  </si>
  <si>
    <t>4Q62*</t>
  </si>
  <si>
    <t>1Q63*</t>
  </si>
  <si>
    <t>2Q63*</t>
  </si>
  <si>
    <t>3Q63*</t>
  </si>
  <si>
    <t>4Q63*</t>
  </si>
  <si>
    <t>1Q64*</t>
  </si>
  <si>
    <t>2Q64*</t>
  </si>
  <si>
    <t>3Q64*</t>
  </si>
  <si>
    <t>4Q64*</t>
  </si>
  <si>
    <t>1Q65*</t>
  </si>
  <si>
    <t>2Q65*</t>
  </si>
  <si>
    <t>3Q65*</t>
  </si>
  <si>
    <t>4Q65*</t>
  </si>
  <si>
    <t>1Q66*</t>
  </si>
  <si>
    <t>2Q66*</t>
  </si>
  <si>
    <t>3Q66*</t>
  </si>
  <si>
    <t>4Q66*</t>
  </si>
  <si>
    <t>1Q67*</t>
  </si>
  <si>
    <t>2Q67*</t>
  </si>
  <si>
    <t>3Q67*</t>
  </si>
  <si>
    <t>4Q67*</t>
  </si>
  <si>
    <t>1Q68*</t>
  </si>
  <si>
    <t>2Q68*</t>
  </si>
  <si>
    <t>3Q68*</t>
  </si>
  <si>
    <t>4Q68*</t>
  </si>
  <si>
    <t>1Q69*</t>
  </si>
  <si>
    <t>2Q69*</t>
  </si>
  <si>
    <t>3Q69*</t>
  </si>
  <si>
    <t>4Q69*</t>
  </si>
  <si>
    <t>1Q70*</t>
  </si>
  <si>
    <t>2Q70*</t>
  </si>
  <si>
    <t>3Q70*</t>
  </si>
  <si>
    <t>4Q70*</t>
  </si>
  <si>
    <t>1Q71*</t>
  </si>
  <si>
    <t>2Q71*</t>
  </si>
  <si>
    <t>3Q71*</t>
  </si>
  <si>
    <t>4Q71*</t>
  </si>
  <si>
    <t>1Q72*</t>
  </si>
  <si>
    <t>2Q72*</t>
  </si>
  <si>
    <t>3Q72*</t>
  </si>
  <si>
    <t>4Q72*</t>
  </si>
  <si>
    <t>1Q73*</t>
  </si>
  <si>
    <t>2Q73*</t>
  </si>
  <si>
    <t>3Q73*</t>
  </si>
  <si>
    <t>4Q73*</t>
  </si>
  <si>
    <t>1Q74*</t>
  </si>
  <si>
    <t>2Q74*</t>
  </si>
  <si>
    <t>3Q74*</t>
  </si>
  <si>
    <t>4Q74*</t>
  </si>
  <si>
    <t>1Q75*</t>
  </si>
  <si>
    <t>2Q75*</t>
  </si>
  <si>
    <t>3Q75*</t>
  </si>
  <si>
    <t>4Q75*</t>
  </si>
  <si>
    <t>1Q76*</t>
  </si>
  <si>
    <t>2Q76*</t>
  </si>
  <si>
    <t>3Q76*</t>
  </si>
  <si>
    <t>4Q76*</t>
  </si>
  <si>
    <t>1Q77*</t>
  </si>
  <si>
    <t>2Q77*</t>
  </si>
  <si>
    <t>3Q77*</t>
  </si>
  <si>
    <t>4Q77*</t>
  </si>
  <si>
    <t>1Q78*</t>
  </si>
  <si>
    <t>2Q78*</t>
  </si>
  <si>
    <t>3Q78*</t>
  </si>
  <si>
    <t>4Q78*</t>
  </si>
  <si>
    <t>1Q79*</t>
  </si>
  <si>
    <t>2Q79*</t>
  </si>
  <si>
    <t>3Q79*</t>
  </si>
  <si>
    <t>4Q79*</t>
  </si>
  <si>
    <t>1Q80*</t>
  </si>
  <si>
    <t>2Q80*</t>
  </si>
  <si>
    <t>3Q80*</t>
  </si>
  <si>
    <t>4Q80*</t>
  </si>
  <si>
    <t>1Q81*</t>
  </si>
  <si>
    <t>2Q81*</t>
  </si>
  <si>
    <t>3Q81*</t>
  </si>
  <si>
    <t>4Q81*</t>
  </si>
  <si>
    <t>1Q82*</t>
  </si>
  <si>
    <t>2Q82*</t>
  </si>
  <si>
    <t>3Q82*</t>
  </si>
  <si>
    <t>4Q82*</t>
  </si>
  <si>
    <t>1Q83*</t>
  </si>
  <si>
    <t>2Q83*</t>
  </si>
  <si>
    <t>3Q83*</t>
  </si>
  <si>
    <t>4Q83*</t>
  </si>
  <si>
    <t>1Q84*</t>
  </si>
  <si>
    <t>2Q84*</t>
  </si>
  <si>
    <t>3Q84*</t>
  </si>
  <si>
    <t>4Q84*</t>
  </si>
  <si>
    <t>1Q85*</t>
  </si>
  <si>
    <t>2Q85*</t>
  </si>
  <si>
    <t>3Q85*</t>
  </si>
  <si>
    <t>4Q85*</t>
  </si>
  <si>
    <t>1Q86*</t>
  </si>
  <si>
    <t>2Q86*</t>
  </si>
  <si>
    <t>3Q86*</t>
  </si>
  <si>
    <t>4Q86*</t>
  </si>
  <si>
    <t>1Q87*</t>
  </si>
  <si>
    <t>2Q87*</t>
  </si>
  <si>
    <t>3Q87*</t>
  </si>
  <si>
    <t>4Q87*</t>
  </si>
  <si>
    <t>1Q88*</t>
  </si>
  <si>
    <t>2Q88*</t>
  </si>
  <si>
    <t>3Q88*</t>
  </si>
  <si>
    <t>4Q88*</t>
  </si>
  <si>
    <t>1Q89*</t>
  </si>
  <si>
    <t>2Q89*</t>
  </si>
  <si>
    <t>3Q89*</t>
  </si>
  <si>
    <t>4Q89*</t>
  </si>
  <si>
    <t>1Q90*</t>
  </si>
  <si>
    <t>2Q90*</t>
  </si>
  <si>
    <t>3Q90*</t>
  </si>
  <si>
    <t>4Q90*</t>
  </si>
  <si>
    <t>1Q91*</t>
  </si>
  <si>
    <t>2Q91*</t>
  </si>
  <si>
    <t>3Q91*</t>
  </si>
  <si>
    <t>4Q91*</t>
  </si>
  <si>
    <t>1Q92*</t>
  </si>
  <si>
    <t>2Q92*</t>
  </si>
  <si>
    <t>3Q92*</t>
  </si>
  <si>
    <t>4Q92*</t>
  </si>
  <si>
    <t>1Q93*</t>
  </si>
  <si>
    <t>2Q93*</t>
  </si>
  <si>
    <t>3Q93*</t>
  </si>
  <si>
    <t>4Q93*</t>
  </si>
  <si>
    <t>1Q94*</t>
  </si>
  <si>
    <t>2Q94*</t>
  </si>
  <si>
    <t>3Q94*</t>
  </si>
  <si>
    <t>4Q94*</t>
  </si>
  <si>
    <t>1Q95*</t>
  </si>
  <si>
    <t>2Q95*</t>
  </si>
  <si>
    <t>3Q95*</t>
  </si>
  <si>
    <t>4Q95*</t>
  </si>
  <si>
    <t>1Q96*</t>
  </si>
  <si>
    <t>2Q96*</t>
  </si>
  <si>
    <t>3Q96*</t>
  </si>
  <si>
    <t>4Q96*</t>
  </si>
  <si>
    <t>1Q97*</t>
  </si>
  <si>
    <t>2Q97*</t>
  </si>
  <si>
    <t>3Q97*</t>
  </si>
  <si>
    <t>4Q97*</t>
  </si>
  <si>
    <t>1Q98*</t>
  </si>
  <si>
    <t>2Q98*</t>
  </si>
  <si>
    <t>3Q98*</t>
  </si>
  <si>
    <t>4Q98*</t>
  </si>
  <si>
    <t>1Q99*</t>
  </si>
  <si>
    <t>2Q99*</t>
  </si>
  <si>
    <t>3Q99*</t>
  </si>
  <si>
    <t>4Q99*</t>
  </si>
  <si>
    <t>1Q100*</t>
  </si>
  <si>
    <t>2Q00*</t>
  </si>
  <si>
    <t>3Q00*</t>
  </si>
  <si>
    <t>4Q00*</t>
  </si>
  <si>
    <t>Feature</t>
  </si>
  <si>
    <t>07 POWER PLANT</t>
  </si>
  <si>
    <t>NOT USED</t>
  </si>
  <si>
    <t>Days</t>
  </si>
  <si>
    <t>Month</t>
  </si>
  <si>
    <t>Day</t>
  </si>
  <si>
    <t>Year</t>
  </si>
  <si>
    <t>02 RELOCATIONS</t>
  </si>
  <si>
    <t>January</t>
  </si>
  <si>
    <t>Construction Start</t>
  </si>
  <si>
    <t>03 RESERVOIRS</t>
  </si>
  <si>
    <t>February</t>
  </si>
  <si>
    <r>
      <rPr>
        <u/>
        <sz val="18"/>
        <color theme="1"/>
        <rFont val="Calibri"/>
        <family val="2"/>
        <scheme val="minor"/>
      </rPr>
      <t>Use this sheet to determine the midpoint of construction.</t>
    </r>
    <r>
      <rPr>
        <sz val="18"/>
        <color theme="1"/>
        <rFont val="Calibri"/>
        <family val="2"/>
        <scheme val="minor"/>
      </rPr>
      <t xml:space="preserve">
</t>
    </r>
  </si>
  <si>
    <t>Construction End</t>
  </si>
  <si>
    <t>04 DAMS</t>
  </si>
  <si>
    <t>March</t>
  </si>
  <si>
    <t>Midpoint</t>
  </si>
  <si>
    <t>05 LOCKS</t>
  </si>
  <si>
    <t>April</t>
  </si>
  <si>
    <t xml:space="preserve">Cells with gray fill and blue text are input cells.  </t>
  </si>
  <si>
    <t>06 FISH &amp; WILDLIFE FACILITIES</t>
  </si>
  <si>
    <t>May</t>
  </si>
  <si>
    <t>June</t>
  </si>
  <si>
    <t>Cells with yellow fill are output cells.</t>
  </si>
  <si>
    <t>08 ROADS, RAILROADS &amp; BRIDGES</t>
  </si>
  <si>
    <t>July</t>
  </si>
  <si>
    <t>09 CHANNELS &amp; CANALS</t>
  </si>
  <si>
    <t>August</t>
  </si>
  <si>
    <t>10 BREAKWATER &amp; SEAWALLS</t>
  </si>
  <si>
    <t>September</t>
  </si>
  <si>
    <t>11 LEVEES &amp; FLOODWALLS</t>
  </si>
  <si>
    <t>October</t>
  </si>
  <si>
    <t>12 NAVIGATION PORTS &amp; HARBORS</t>
  </si>
  <si>
    <t>Novermber</t>
  </si>
  <si>
    <t>13 PUMPING PLANT</t>
  </si>
  <si>
    <t>December</t>
  </si>
  <si>
    <t>14 RECREATION FACILITIES</t>
  </si>
  <si>
    <t>15 FLOODWAY CONTROL &amp; DIVERSION STRUCTURE</t>
  </si>
  <si>
    <t>16 BANK STABILIZATION</t>
  </si>
  <si>
    <t>17 BEACH REPLENISHMENT</t>
  </si>
  <si>
    <t>18 CULTURAL RESOURCE PRESERVATION</t>
  </si>
  <si>
    <t>19 BUILDINGS, GROUNDS &amp; UTILITIES</t>
  </si>
  <si>
    <t>20 PERMANENT OPERATING EQUIPMENT</t>
  </si>
  <si>
    <t>30 Planning Engineering and Design</t>
  </si>
  <si>
    <t>31 Construction Management</t>
  </si>
  <si>
    <t>https://www.usace.army.mil/Cost-Engineering/cwccis/</t>
  </si>
  <si>
    <t>B-1.      General.</t>
  </si>
  <si>
    <t>From WBS Account 01 Midpoint</t>
  </si>
  <si>
    <t>Real Estate (All Federal Labor)</t>
  </si>
  <si>
    <t>Table 1 FY27 Program Cost Estiimate Updating Rates 31 March 2025</t>
  </si>
  <si>
    <t>Enter  "updating factor" 1 and 2 for previous year, current year, and projected years. Historical years, change to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</si>
</sst>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4" formatCode="_(&quot;$&quot;* #,##0.00_);_(&quot;$&quot;* \(#,##0.00\);_(&quot;$&quot;* &quot;-&quot;??_);_(@_)"/>
    <numFmt numFmtId="43" formatCode="_(* #,##0.00_);_(* \(#,##0.00\);_(* &quot;-&quot;??_);_(@_)"/>
    <numFmt numFmtId="164" formatCode="0.0%"/>
    <numFmt numFmtId="165" formatCode="0.00_)"/>
    <numFmt numFmtId="166" formatCode="0.0_)"/>
    <numFmt numFmtId="167" formatCode="#,##0.000"/>
    <numFmt numFmtId="168" formatCode="0.000"/>
    <numFmt numFmtId="169" formatCode="0.0"/>
    <numFmt numFmtId="170" formatCode="&quot;$&quot;#,##0"/>
    <numFmt numFmtId="171" formatCode="_(&quot;$&quot;* #,##0_);_(&quot;$&quot;* \(#,##0\);_(&quot;$&quot;* &quot;-&quot;??_);_(@_)"/>
    <numFmt numFmtId="172" formatCode="#,##0.0000_);\(#,##0.0000\)"/>
    <numFmt numFmtId="173" formatCode="_(* #,##0_);_(* \(#,##0\);_(* &quot;-&quot;??_);_(@_)"/>
    <numFmt numFmtId="174" formatCode="&quot;Class &quot;0"/>
    <numFmt numFmtId="175" formatCode="d\-mmm\-yyyy"/>
    <numFmt numFmtId="176" formatCode="[$-409]d\-mmm\-yy;@"/>
  </numFmts>
  <fonts count="113">
    <font>
      <sz val="10"/>
      <name val="Arial"/>
    </font>
    <font>
      <sz val="11"/>
      <color theme="1"/>
      <name val="Calibri"/>
      <family val="2"/>
      <scheme val="minor"/>
    </font>
    <font>
      <sz val="10"/>
      <name val="Arial"/>
      <family val="2"/>
    </font>
    <font>
      <sz val="10"/>
      <name val="Tahoma"/>
      <family val="2"/>
    </font>
    <font>
      <sz val="12"/>
      <name val="Arial"/>
      <family val="2"/>
    </font>
    <font>
      <b/>
      <sz val="12"/>
      <name val="Arial"/>
      <family val="2"/>
    </font>
    <font>
      <i/>
      <sz val="10"/>
      <color indexed="8"/>
      <name val="Arial"/>
      <family val="2"/>
    </font>
    <font>
      <sz val="10"/>
      <name val="Arial"/>
      <family val="2"/>
    </font>
    <font>
      <sz val="10"/>
      <color indexed="10"/>
      <name val="Arial"/>
      <family val="2"/>
    </font>
    <font>
      <b/>
      <sz val="10"/>
      <name val="Arial"/>
      <family val="2"/>
    </font>
    <font>
      <sz val="10"/>
      <color indexed="12"/>
      <name val="Arial"/>
      <family val="2"/>
    </font>
    <font>
      <sz val="10"/>
      <color indexed="48"/>
      <name val="Arial"/>
      <family val="2"/>
    </font>
    <font>
      <b/>
      <sz val="10"/>
      <color indexed="12"/>
      <name val="Arial"/>
      <family val="2"/>
    </font>
    <font>
      <sz val="10"/>
      <color indexed="8"/>
      <name val="Arial"/>
      <family val="2"/>
    </font>
    <font>
      <u/>
      <sz val="10"/>
      <name val="Arial"/>
      <family val="2"/>
    </font>
    <font>
      <i/>
      <sz val="10"/>
      <name val="Arial"/>
      <family val="2"/>
    </font>
    <font>
      <sz val="8"/>
      <name val="Arial"/>
      <family val="2"/>
    </font>
    <font>
      <b/>
      <u/>
      <sz val="10"/>
      <name val="Arial"/>
      <family val="2"/>
    </font>
    <font>
      <sz val="10"/>
      <color indexed="12"/>
      <name val="Tahoma"/>
      <family val="2"/>
    </font>
    <font>
      <sz val="10"/>
      <color indexed="8"/>
      <name val="Tahoma"/>
      <family val="2"/>
    </font>
    <font>
      <sz val="10"/>
      <name val="Arial"/>
      <family val="2"/>
    </font>
    <font>
      <b/>
      <sz val="10"/>
      <name val="Tahoma"/>
      <family val="2"/>
    </font>
    <font>
      <b/>
      <sz val="10"/>
      <color indexed="10"/>
      <name val="Arial"/>
      <family val="2"/>
    </font>
    <font>
      <b/>
      <sz val="11"/>
      <name val="Tahoma"/>
      <family val="2"/>
    </font>
    <font>
      <sz val="11"/>
      <name val="Arial"/>
      <family val="2"/>
    </font>
    <font>
      <b/>
      <sz val="11"/>
      <name val="Arial"/>
      <family val="2"/>
    </font>
    <font>
      <sz val="11"/>
      <color indexed="81"/>
      <name val="Tahoma"/>
      <family val="2"/>
    </font>
    <font>
      <u/>
      <sz val="10"/>
      <color indexed="12"/>
      <name val="Arial"/>
      <family val="2"/>
    </font>
    <font>
      <b/>
      <sz val="12"/>
      <name val="Tahoma"/>
      <family val="2"/>
    </font>
    <font>
      <b/>
      <sz val="10"/>
      <color indexed="12"/>
      <name val="Tahoma"/>
      <family val="2"/>
    </font>
    <font>
      <sz val="12"/>
      <name val="Tahoma"/>
      <family val="2"/>
    </font>
    <font>
      <b/>
      <u/>
      <sz val="16"/>
      <name val="Tahoma"/>
      <family val="2"/>
    </font>
    <font>
      <b/>
      <sz val="12"/>
      <color indexed="10"/>
      <name val="Tahoma"/>
      <family val="2"/>
    </font>
    <font>
      <b/>
      <sz val="12"/>
      <color indexed="12"/>
      <name val="Tahoma"/>
      <family val="2"/>
    </font>
    <font>
      <b/>
      <sz val="8"/>
      <name val="Tahoma"/>
      <family val="2"/>
    </font>
    <font>
      <sz val="10"/>
      <color indexed="10"/>
      <name val="Tahoma"/>
      <family val="2"/>
    </font>
    <font>
      <sz val="8"/>
      <name val="Tahoma"/>
      <family val="2"/>
    </font>
    <font>
      <b/>
      <sz val="9"/>
      <name val="Tahoma"/>
      <family val="2"/>
    </font>
    <font>
      <u/>
      <sz val="7.5"/>
      <color indexed="12"/>
      <name val="Arial"/>
      <family val="2"/>
    </font>
    <font>
      <sz val="10"/>
      <color indexed="22"/>
      <name val="Tahoma"/>
      <family val="2"/>
    </font>
    <font>
      <sz val="12"/>
      <color indexed="10"/>
      <name val="Tahoma"/>
      <family val="2"/>
    </font>
    <font>
      <sz val="12"/>
      <color indexed="12"/>
      <name val="Tahoma"/>
      <family val="2"/>
    </font>
    <font>
      <b/>
      <sz val="10"/>
      <color indexed="10"/>
      <name val="Tahoma"/>
      <family val="2"/>
    </font>
    <font>
      <b/>
      <u/>
      <sz val="10"/>
      <color indexed="10"/>
      <name val="Tahoma"/>
      <family val="2"/>
    </font>
    <font>
      <u/>
      <sz val="10"/>
      <color indexed="10"/>
      <name val="Tahoma"/>
      <family val="2"/>
    </font>
    <font>
      <b/>
      <sz val="12"/>
      <color indexed="12"/>
      <name val="Arial"/>
      <family val="2"/>
    </font>
    <font>
      <b/>
      <sz val="8"/>
      <name val="Arial"/>
      <family val="2"/>
    </font>
    <font>
      <b/>
      <sz val="8"/>
      <color indexed="8"/>
      <name val="Arial"/>
      <family val="2"/>
    </font>
    <font>
      <b/>
      <u/>
      <sz val="8"/>
      <color indexed="10"/>
      <name val="Tahoma"/>
      <family val="2"/>
    </font>
    <font>
      <sz val="8"/>
      <color indexed="10"/>
      <name val="Tahoma"/>
      <family val="2"/>
    </font>
    <font>
      <b/>
      <i/>
      <sz val="10"/>
      <name val="Arial"/>
      <family val="2"/>
    </font>
    <font>
      <sz val="10"/>
      <name val="Arial"/>
      <family val="2"/>
    </font>
    <font>
      <b/>
      <sz val="8"/>
      <name val="Arial"/>
      <family val="2"/>
    </font>
    <font>
      <sz val="10"/>
      <name val="Arial"/>
      <family val="2"/>
    </font>
    <font>
      <b/>
      <sz val="10"/>
      <name val="Arial"/>
      <family val="2"/>
    </font>
    <font>
      <sz val="10"/>
      <name val="Arial"/>
      <family val="2"/>
    </font>
    <font>
      <b/>
      <i/>
      <u/>
      <sz val="10"/>
      <name val="Arial"/>
      <family val="2"/>
    </font>
    <font>
      <sz val="10"/>
      <name val="Arial"/>
      <family val="2"/>
    </font>
    <font>
      <u/>
      <sz val="10"/>
      <name val="Arial"/>
      <family val="2"/>
    </font>
    <font>
      <sz val="10"/>
      <name val="Arial"/>
      <family val="2"/>
    </font>
    <font>
      <b/>
      <u/>
      <sz val="10"/>
      <name val="Arial"/>
      <family val="2"/>
    </font>
    <font>
      <sz val="10"/>
      <name val="Arial"/>
      <family val="2"/>
    </font>
    <font>
      <sz val="10"/>
      <color rgb="FFFF0000"/>
      <name val="Tahoma"/>
      <family val="2"/>
    </font>
    <font>
      <b/>
      <sz val="8"/>
      <color indexed="81"/>
      <name val="Tahoma"/>
      <family val="2"/>
    </font>
    <font>
      <b/>
      <sz val="10"/>
      <color theme="0" tint="-0.249977111117893"/>
      <name val="Arial"/>
      <family val="2"/>
    </font>
    <font>
      <sz val="10"/>
      <color theme="0" tint="-0.249977111117893"/>
      <name val="Tahoma"/>
      <family val="2"/>
    </font>
    <font>
      <b/>
      <sz val="11"/>
      <color rgb="FF3F3F3F"/>
      <name val="Calibri"/>
      <family val="2"/>
      <scheme val="minor"/>
    </font>
    <font>
      <b/>
      <sz val="11"/>
      <color theme="0"/>
      <name val="Calibri"/>
      <family val="2"/>
      <scheme val="minor"/>
    </font>
    <font>
      <sz val="11"/>
      <color theme="0"/>
      <name val="Calibri"/>
      <family val="2"/>
      <scheme val="minor"/>
    </font>
    <font>
      <sz val="11.5"/>
      <name val="Times New Roman"/>
      <family val="1"/>
    </font>
    <font>
      <b/>
      <sz val="14"/>
      <name val="Times New Roman"/>
      <family val="1"/>
    </font>
    <font>
      <b/>
      <sz val="11"/>
      <color rgb="FF000000"/>
      <name val="Times New Roman"/>
      <family val="1"/>
    </font>
    <font>
      <sz val="9"/>
      <color indexed="81"/>
      <name val="Tahoma"/>
      <family val="2"/>
    </font>
    <font>
      <b/>
      <sz val="9"/>
      <color indexed="81"/>
      <name val="Tahoma"/>
      <family val="2"/>
    </font>
    <font>
      <sz val="10"/>
      <color rgb="FF1317AD"/>
      <name val="Arial"/>
      <family val="2"/>
    </font>
    <font>
      <sz val="11"/>
      <color rgb="FF9C6500"/>
      <name val="Calibri"/>
      <family val="2"/>
      <scheme val="minor"/>
    </font>
    <font>
      <sz val="18"/>
      <name val="Arial"/>
      <family val="2"/>
    </font>
    <font>
      <b/>
      <sz val="9"/>
      <name val="Arial"/>
      <family val="2"/>
    </font>
    <font>
      <sz val="9"/>
      <name val="Arial"/>
      <family val="2"/>
    </font>
    <font>
      <i/>
      <sz val="9"/>
      <name val="Arial"/>
      <family val="2"/>
    </font>
    <font>
      <b/>
      <sz val="12"/>
      <color theme="1"/>
      <name val="Tahoma"/>
      <family val="2"/>
    </font>
    <font>
      <sz val="10"/>
      <color theme="1"/>
      <name val="Arial"/>
      <family val="2"/>
    </font>
    <font>
      <i/>
      <sz val="10"/>
      <color theme="1"/>
      <name val="Arial"/>
      <family val="2"/>
    </font>
    <font>
      <b/>
      <sz val="10"/>
      <color theme="1"/>
      <name val="Arial"/>
      <family val="2"/>
    </font>
    <font>
      <sz val="11"/>
      <color indexed="12"/>
      <name val="Arial"/>
      <family val="2"/>
    </font>
    <font>
      <b/>
      <sz val="12"/>
      <color rgb="FF0000FF"/>
      <name val="Tahoma"/>
      <family val="2"/>
    </font>
    <font>
      <sz val="10"/>
      <color rgb="FF0000FF"/>
      <name val="Tahoma"/>
      <family val="2"/>
    </font>
    <font>
      <sz val="10"/>
      <color rgb="FF0000FF"/>
      <name val="Arial"/>
      <family val="2"/>
    </font>
    <font>
      <b/>
      <sz val="10"/>
      <color rgb="FF0000FF"/>
      <name val="Arial"/>
      <family val="2"/>
    </font>
    <font>
      <b/>
      <sz val="10"/>
      <color rgb="FFFF0000"/>
      <name val="Arial"/>
      <family val="2"/>
    </font>
    <font>
      <sz val="10"/>
      <color theme="1"/>
      <name val="Tahoma"/>
      <family val="2"/>
    </font>
    <font>
      <sz val="14"/>
      <name val="Arial"/>
      <family val="2"/>
    </font>
    <font>
      <b/>
      <sz val="14"/>
      <name val="Tahoma"/>
      <family val="2"/>
    </font>
    <font>
      <sz val="14"/>
      <name val="Tahoma"/>
      <family val="2"/>
    </font>
    <font>
      <b/>
      <sz val="14"/>
      <name val="Arial"/>
      <family val="2"/>
    </font>
    <font>
      <sz val="12"/>
      <color indexed="12"/>
      <name val="Arial MT"/>
    </font>
    <font>
      <sz val="7"/>
      <name val="Times New Roman"/>
      <family val="1"/>
    </font>
    <font>
      <sz val="12"/>
      <color rgb="FF000000"/>
      <name val="Arial"/>
      <family val="2"/>
    </font>
    <font>
      <sz val="7"/>
      <color rgb="FF000000"/>
      <name val="Times New Roman"/>
      <family val="1"/>
    </font>
    <font>
      <u/>
      <sz val="12"/>
      <name val="Arial"/>
      <family val="2"/>
    </font>
    <font>
      <vertAlign val="superscript"/>
      <sz val="12"/>
      <name val="Arial"/>
      <family val="2"/>
    </font>
    <font>
      <sz val="10"/>
      <name val="Times New Roman"/>
      <family val="1"/>
    </font>
    <font>
      <b/>
      <sz val="10"/>
      <color rgb="FF000000"/>
      <name val="Arial"/>
      <family val="2"/>
    </font>
    <font>
      <sz val="10"/>
      <color rgb="FF000000"/>
      <name val="Arial"/>
      <family val="2"/>
    </font>
    <font>
      <b/>
      <sz val="10"/>
      <color rgb="FF0000FF"/>
      <name val="Tahoma"/>
      <family val="2"/>
    </font>
    <font>
      <b/>
      <sz val="11"/>
      <color indexed="12"/>
      <name val="Tahoma"/>
      <family val="2"/>
    </font>
    <font>
      <b/>
      <sz val="11"/>
      <color rgb="FF0000FF"/>
      <name val="Calibri"/>
      <family val="2"/>
      <scheme val="minor"/>
    </font>
    <font>
      <sz val="11"/>
      <color rgb="FF0000FF"/>
      <name val="Calibri"/>
      <family val="2"/>
      <scheme val="minor"/>
    </font>
    <font>
      <sz val="11"/>
      <name val="Calibri"/>
      <family val="2"/>
      <scheme val="minor"/>
    </font>
    <font>
      <sz val="18"/>
      <color theme="1"/>
      <name val="Calibri"/>
      <family val="2"/>
      <scheme val="minor"/>
    </font>
    <font>
      <u/>
      <sz val="18"/>
      <color theme="1"/>
      <name val="Calibri"/>
      <family val="2"/>
      <scheme val="minor"/>
    </font>
    <font>
      <b/>
      <sz val="16"/>
      <color rgb="FF0000FF"/>
      <name val="Calibri"/>
      <family val="2"/>
      <scheme val="minor"/>
    </font>
    <font>
      <sz val="16"/>
      <color theme="1"/>
      <name val="Calibri"/>
      <family val="2"/>
      <scheme val="minor"/>
    </font>
  </fonts>
  <fills count="29">
    <fill>
      <patternFill patternType="none"/>
    </fill>
    <fill>
      <patternFill patternType="gray125"/>
    </fill>
    <fill>
      <patternFill patternType="solid">
        <fgColor indexed="22"/>
        <bgColor indexed="64"/>
      </patternFill>
    </fill>
    <fill>
      <patternFill patternType="solid">
        <fgColor indexed="44"/>
        <bgColor indexed="64"/>
      </patternFill>
    </fill>
    <fill>
      <patternFill patternType="solid">
        <fgColor indexed="13"/>
        <bgColor indexed="64"/>
      </patternFill>
    </fill>
    <fill>
      <patternFill patternType="solid">
        <fgColor indexed="42"/>
        <bgColor indexed="64"/>
      </patternFill>
    </fill>
    <fill>
      <patternFill patternType="solid">
        <fgColor indexed="45"/>
        <bgColor indexed="64"/>
      </patternFill>
    </fill>
    <fill>
      <patternFill patternType="solid">
        <fgColor indexed="10"/>
        <bgColor indexed="64"/>
      </patternFill>
    </fill>
    <fill>
      <patternFill patternType="solid">
        <fgColor indexed="43"/>
        <bgColor indexed="64"/>
      </patternFill>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solid">
        <fgColor theme="7" tint="0.39997558519241921"/>
        <bgColor indexed="64"/>
      </patternFill>
    </fill>
    <fill>
      <patternFill patternType="solid">
        <fgColor rgb="FFF2F2F2"/>
      </patternFill>
    </fill>
    <fill>
      <patternFill patternType="solid">
        <fgColor theme="4"/>
      </patternFill>
    </fill>
    <fill>
      <patternFill patternType="solid">
        <fgColor theme="5"/>
      </patternFill>
    </fill>
    <fill>
      <patternFill patternType="solid">
        <fgColor rgb="FFFFEB9C"/>
      </patternFill>
    </fill>
    <fill>
      <patternFill patternType="solid">
        <fgColor theme="4" tint="0.79998168889431442"/>
        <bgColor indexed="64"/>
      </patternFill>
    </fill>
    <fill>
      <patternFill patternType="solid">
        <fgColor theme="6" tint="0.59996337778862885"/>
        <bgColor indexed="64"/>
      </patternFill>
    </fill>
    <fill>
      <patternFill patternType="solid">
        <fgColor rgb="FFFFFF99"/>
        <bgColor indexed="64"/>
      </patternFill>
    </fill>
    <fill>
      <patternFill patternType="solid">
        <fgColor indexed="9"/>
        <bgColor indexed="64"/>
      </patternFill>
    </fill>
    <fill>
      <patternFill patternType="solid">
        <fgColor theme="3" tint="0.79998168889431442"/>
        <bgColor indexed="64"/>
      </patternFill>
    </fill>
    <fill>
      <patternFill patternType="solid">
        <fgColor rgb="FFFFFF00"/>
        <bgColor indexed="64"/>
      </patternFill>
    </fill>
    <fill>
      <patternFill patternType="solid">
        <fgColor indexed="9"/>
      </patternFill>
    </fill>
    <fill>
      <patternFill patternType="solid">
        <fgColor theme="5" tint="0.79998168889431442"/>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s>
  <borders count="85">
    <border>
      <left/>
      <right/>
      <top/>
      <bottom/>
      <diagonal/>
    </border>
    <border>
      <left/>
      <right/>
      <top/>
      <bottom style="double">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8"/>
      </bottom>
      <diagonal/>
    </border>
    <border>
      <left/>
      <right style="medium">
        <color indexed="64"/>
      </right>
      <top/>
      <bottom style="medium">
        <color indexed="8"/>
      </bottom>
      <diagonal/>
    </border>
    <border>
      <left style="medium">
        <color indexed="64"/>
      </left>
      <right/>
      <top/>
      <bottom style="medium">
        <color indexed="8"/>
      </bottom>
      <diagonal/>
    </border>
    <border>
      <left/>
      <right/>
      <top/>
      <bottom style="medium">
        <color indexed="64"/>
      </bottom>
      <diagonal/>
    </border>
    <border>
      <left/>
      <right/>
      <top style="thick">
        <color indexed="64"/>
      </top>
      <bottom/>
      <diagonal/>
    </border>
    <border>
      <left style="medium">
        <color indexed="64"/>
      </left>
      <right style="medium">
        <color indexed="64"/>
      </right>
      <top style="thick">
        <color indexed="64"/>
      </top>
      <bottom/>
      <diagonal/>
    </border>
    <border>
      <left/>
      <right/>
      <top/>
      <bottom style="thin">
        <color indexed="8"/>
      </bottom>
      <diagonal/>
    </border>
    <border>
      <left/>
      <right style="medium">
        <color indexed="64"/>
      </right>
      <top/>
      <bottom style="thin">
        <color indexed="8"/>
      </bottom>
      <diagonal/>
    </border>
    <border>
      <left/>
      <right/>
      <top/>
      <bottom style="thick">
        <color indexed="64"/>
      </bottom>
      <diagonal/>
    </border>
    <border>
      <left style="medium">
        <color indexed="64"/>
      </left>
      <right style="medium">
        <color indexed="64"/>
      </right>
      <top style="medium">
        <color indexed="64"/>
      </top>
      <bottom style="thick">
        <color indexed="64"/>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right/>
      <top style="double">
        <color indexed="64"/>
      </top>
      <bottom/>
      <diagonal/>
    </border>
    <border>
      <left/>
      <right/>
      <top style="thin">
        <color indexed="8"/>
      </top>
      <bottom style="double">
        <color indexed="64"/>
      </bottom>
      <diagonal/>
    </border>
    <border>
      <left/>
      <right style="medium">
        <color indexed="64"/>
      </right>
      <top style="thin">
        <color indexed="8"/>
      </top>
      <bottom style="double">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medium">
        <color indexed="64"/>
      </right>
      <top/>
      <bottom style="thin">
        <color indexed="8"/>
      </bottom>
      <diagonal/>
    </border>
    <border>
      <left style="medium">
        <color indexed="64"/>
      </left>
      <right style="hair">
        <color indexed="8"/>
      </right>
      <top/>
      <bottom style="thin">
        <color indexed="8"/>
      </bottom>
      <diagonal/>
    </border>
    <border>
      <left style="medium">
        <color indexed="8"/>
      </left>
      <right style="hair">
        <color indexed="8"/>
      </right>
      <top/>
      <bottom style="thin">
        <color indexed="8"/>
      </bottom>
      <diagonal/>
    </border>
    <border>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medium">
        <color indexed="64"/>
      </right>
      <top style="thin">
        <color indexed="8"/>
      </top>
      <bottom style="thin">
        <color indexed="8"/>
      </bottom>
      <diagonal/>
    </border>
    <border>
      <left style="medium">
        <color indexed="64"/>
      </left>
      <right style="hair">
        <color indexed="8"/>
      </right>
      <top style="thin">
        <color indexed="8"/>
      </top>
      <bottom style="thin">
        <color indexed="8"/>
      </bottom>
      <diagonal/>
    </border>
    <border>
      <left style="medium">
        <color indexed="8"/>
      </left>
      <right style="hair">
        <color indexed="8"/>
      </right>
      <top style="thin">
        <color indexed="8"/>
      </top>
      <bottom style="thin">
        <color indexed="8"/>
      </bottom>
      <diagonal/>
    </border>
    <border>
      <left/>
      <right style="hair">
        <color indexed="8"/>
      </right>
      <top style="thin">
        <color indexed="8"/>
      </top>
      <bottom style="double">
        <color indexed="64"/>
      </bottom>
      <diagonal/>
    </border>
    <border>
      <left style="hair">
        <color indexed="8"/>
      </left>
      <right style="hair">
        <color indexed="8"/>
      </right>
      <top style="thin">
        <color indexed="8"/>
      </top>
      <bottom style="double">
        <color indexed="64"/>
      </bottom>
      <diagonal/>
    </border>
    <border>
      <left style="hair">
        <color indexed="8"/>
      </left>
      <right style="medium">
        <color indexed="64"/>
      </right>
      <top style="thin">
        <color indexed="8"/>
      </top>
      <bottom style="double">
        <color indexed="64"/>
      </bottom>
      <diagonal/>
    </border>
    <border>
      <left style="medium">
        <color indexed="64"/>
      </left>
      <right style="hair">
        <color indexed="8"/>
      </right>
      <top style="thin">
        <color indexed="8"/>
      </top>
      <bottom style="double">
        <color indexed="64"/>
      </bottom>
      <diagonal/>
    </border>
    <border>
      <left style="medium">
        <color indexed="8"/>
      </left>
      <right style="hair">
        <color indexed="8"/>
      </right>
      <top style="thin">
        <color indexed="8"/>
      </top>
      <bottom style="double">
        <color indexed="64"/>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thin">
        <color rgb="FF3F3F3F"/>
      </left>
      <right style="thin">
        <color rgb="FF3F3F3F"/>
      </right>
      <top/>
      <bottom style="thin">
        <color rgb="FF3F3F3F"/>
      </bottom>
      <diagonal/>
    </border>
    <border>
      <left style="medium">
        <color indexed="64"/>
      </left>
      <right/>
      <top style="medium">
        <color indexed="64"/>
      </top>
      <bottom style="thick">
        <color theme="4"/>
      </bottom>
      <diagonal/>
    </border>
    <border>
      <left/>
      <right style="medium">
        <color indexed="64"/>
      </right>
      <top style="medium">
        <color indexed="64"/>
      </top>
      <bottom style="thick">
        <color theme="4"/>
      </bottom>
      <diagonal/>
    </border>
    <border>
      <left style="medium">
        <color indexed="64"/>
      </left>
      <right/>
      <top/>
      <bottom style="thick">
        <color theme="4"/>
      </bottom>
      <diagonal/>
    </border>
    <border>
      <left/>
      <right style="medium">
        <color indexed="64"/>
      </right>
      <top style="thick">
        <color theme="4"/>
      </top>
      <bottom/>
      <diagonal/>
    </border>
    <border>
      <left style="medium">
        <color indexed="64"/>
      </left>
      <right style="medium">
        <color indexed="64"/>
      </right>
      <top style="medium">
        <color indexed="64"/>
      </top>
      <bottom style="thick">
        <color theme="4"/>
      </bottom>
      <diagonal/>
    </border>
    <border>
      <left style="medium">
        <color indexed="64"/>
      </left>
      <right style="medium">
        <color indexed="64"/>
      </right>
      <top/>
      <bottom style="thick">
        <color theme="4"/>
      </bottom>
      <diagonal/>
    </border>
    <border>
      <left/>
      <right style="medium">
        <color indexed="64"/>
      </right>
      <top/>
      <bottom style="thick">
        <color theme="4"/>
      </bottom>
      <diagonal/>
    </border>
    <border>
      <left style="double">
        <color indexed="64"/>
      </left>
      <right/>
      <top/>
      <bottom style="double">
        <color indexed="64"/>
      </bottom>
      <diagonal/>
    </border>
    <border>
      <left/>
      <right style="double">
        <color indexed="64"/>
      </right>
      <top/>
      <bottom style="double">
        <color indexed="64"/>
      </bottom>
      <diagonal/>
    </border>
    <border>
      <left/>
      <right/>
      <top style="medium">
        <color indexed="8"/>
      </top>
      <bottom/>
      <diagonal/>
    </border>
    <border>
      <left/>
      <right/>
      <top style="medium">
        <color indexed="64"/>
      </top>
      <bottom/>
      <diagonal/>
    </border>
    <border>
      <left/>
      <right style="medium">
        <color indexed="64"/>
      </right>
      <top style="medium">
        <color indexed="8"/>
      </top>
      <bottom/>
      <diagonal/>
    </border>
    <border>
      <left style="medium">
        <color indexed="64"/>
      </left>
      <right/>
      <top style="medium">
        <color indexed="8"/>
      </top>
      <bottom/>
      <diagonal/>
    </border>
    <border>
      <left style="thin">
        <color indexed="64"/>
      </left>
      <right style="thin">
        <color indexed="64"/>
      </right>
      <top/>
      <bottom/>
      <diagonal/>
    </border>
    <border>
      <left style="thin">
        <color indexed="64"/>
      </left>
      <right style="double">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rgb="FF3F3F3F"/>
      </left>
      <right/>
      <top/>
      <bottom style="thin">
        <color rgb="FF3F3F3F"/>
      </bottom>
      <diagonal/>
    </border>
    <border>
      <left/>
      <right/>
      <top/>
      <bottom style="thin">
        <color rgb="FF3F3F3F"/>
      </bottom>
      <diagonal/>
    </border>
    <border>
      <left/>
      <right style="thin">
        <color rgb="FF3F3F3F"/>
      </right>
      <top/>
      <bottom style="thin">
        <color rgb="FF3F3F3F"/>
      </bottom>
      <diagonal/>
    </border>
    <border>
      <left style="thin">
        <color indexed="64"/>
      </left>
      <right style="double">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9">
    <xf numFmtId="0" fontId="0" fillId="0" borderId="0"/>
    <xf numFmtId="43" fontId="2" fillId="0" borderId="0" applyFont="0" applyFill="0" applyBorder="0" applyAlignment="0" applyProtection="0"/>
    <xf numFmtId="44" fontId="2" fillId="0" borderId="0" applyFont="0" applyFill="0" applyBorder="0" applyAlignment="0" applyProtection="0"/>
    <xf numFmtId="0" fontId="2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9" fontId="2" fillId="0" borderId="0" applyFont="0" applyFill="0" applyBorder="0" applyAlignment="0" applyProtection="0"/>
    <xf numFmtId="0" fontId="66" fillId="13" borderId="44" applyNumberFormat="0" applyAlignment="0" applyProtection="0"/>
    <xf numFmtId="0" fontId="68" fillId="14" borderId="0" applyNumberFormat="0" applyBorder="0" applyAlignment="0" applyProtection="0"/>
    <xf numFmtId="0" fontId="68" fillId="15" borderId="0" applyNumberFormat="0" applyBorder="0" applyAlignment="0" applyProtection="0"/>
    <xf numFmtId="0" fontId="75" fillId="16" borderId="0" applyNumberFormat="0" applyBorder="0" applyAlignment="0" applyProtection="0"/>
    <xf numFmtId="0" fontId="45" fillId="17" borderId="43">
      <alignment horizontal="center"/>
      <protection locked="0"/>
    </xf>
    <xf numFmtId="170" fontId="10" fillId="17" borderId="0" applyProtection="0">
      <alignment horizontal="right"/>
      <protection locked="0"/>
    </xf>
    <xf numFmtId="9" fontId="10" fillId="17" borderId="0" applyProtection="0">
      <alignment horizontal="right"/>
      <protection locked="0"/>
    </xf>
    <xf numFmtId="43" fontId="2" fillId="0" borderId="0" applyFont="0" applyFill="0" applyBorder="0" applyAlignment="0" applyProtection="0"/>
    <xf numFmtId="0" fontId="75" fillId="16" borderId="0" applyNumberFormat="0" applyBorder="0" applyAlignment="0" applyProtection="0"/>
    <xf numFmtId="2" fontId="95" fillId="0" borderId="0"/>
    <xf numFmtId="0" fontId="4" fillId="23" borderId="0"/>
    <xf numFmtId="0" fontId="2" fillId="0" borderId="0"/>
    <xf numFmtId="0" fontId="1" fillId="0" borderId="0"/>
  </cellStyleXfs>
  <cellXfs count="897">
    <xf numFmtId="0" fontId="0" fillId="0" borderId="0" xfId="0"/>
    <xf numFmtId="0" fontId="7" fillId="2" borderId="0" xfId="0" applyFont="1" applyFill="1" applyAlignment="1">
      <alignment horizontal="center"/>
    </xf>
    <xf numFmtId="0" fontId="7" fillId="2" borderId="0" xfId="0" applyFont="1" applyFill="1"/>
    <xf numFmtId="0" fontId="3" fillId="2" borderId="0" xfId="0" applyFont="1" applyFill="1"/>
    <xf numFmtId="0" fontId="0" fillId="2" borderId="0" xfId="0" applyFill="1"/>
    <xf numFmtId="0" fontId="9" fillId="2" borderId="0" xfId="0" applyFont="1" applyFill="1" applyAlignment="1">
      <alignment horizontal="center"/>
    </xf>
    <xf numFmtId="0" fontId="7" fillId="2" borderId="0" xfId="0" applyFont="1" applyFill="1" applyBorder="1"/>
    <xf numFmtId="0" fontId="7" fillId="3" borderId="0" xfId="0" applyFont="1" applyFill="1" applyAlignment="1">
      <alignment horizontal="center"/>
    </xf>
    <xf numFmtId="0" fontId="9" fillId="3" borderId="0" xfId="0" applyFont="1" applyFill="1" applyAlignment="1">
      <alignment horizontal="left"/>
    </xf>
    <xf numFmtId="0" fontId="0" fillId="2" borderId="0" xfId="0" applyFill="1" applyAlignment="1">
      <alignment horizontal="center"/>
    </xf>
    <xf numFmtId="0" fontId="5" fillId="3" borderId="0" xfId="0" quotePrefix="1" applyFont="1" applyFill="1" applyAlignment="1">
      <alignment horizontal="center"/>
    </xf>
    <xf numFmtId="0" fontId="9" fillId="2" borderId="0" xfId="0" applyFont="1" applyFill="1" applyAlignment="1">
      <alignment horizontal="left" indent="1"/>
    </xf>
    <xf numFmtId="0" fontId="7" fillId="2" borderId="0" xfId="0" applyFont="1" applyFill="1" applyAlignment="1">
      <alignment horizontal="left" indent="1"/>
    </xf>
    <xf numFmtId="0" fontId="9" fillId="2" borderId="0" xfId="0" quotePrefix="1" applyFont="1" applyFill="1" applyAlignment="1">
      <alignment horizontal="left" indent="1"/>
    </xf>
    <xf numFmtId="37" fontId="3" fillId="2" borderId="0" xfId="0" applyNumberFormat="1" applyFont="1" applyFill="1" applyAlignment="1">
      <alignment horizontal="center"/>
    </xf>
    <xf numFmtId="0" fontId="30" fillId="2" borderId="0" xfId="0" applyFont="1" applyFill="1"/>
    <xf numFmtId="0" fontId="41" fillId="2" borderId="0" xfId="0" applyFont="1" applyFill="1" applyProtection="1">
      <protection locked="0"/>
    </xf>
    <xf numFmtId="1" fontId="33" fillId="2" borderId="0" xfId="0" quotePrefix="1" applyNumberFormat="1" applyFont="1" applyFill="1"/>
    <xf numFmtId="1" fontId="33" fillId="4" borderId="0" xfId="0" quotePrefix="1" applyNumberFormat="1" applyFont="1" applyFill="1"/>
    <xf numFmtId="0" fontId="3" fillId="7" borderId="0" xfId="0" applyFont="1" applyFill="1" applyAlignment="1" applyProtection="1">
      <alignment horizontal="right"/>
    </xf>
    <xf numFmtId="0" fontId="42" fillId="4" borderId="0" xfId="0" applyFont="1" applyFill="1" applyAlignment="1" applyProtection="1">
      <alignment horizontal="left"/>
    </xf>
    <xf numFmtId="0" fontId="44" fillId="7" borderId="0" xfId="0" applyFont="1" applyFill="1"/>
    <xf numFmtId="0" fontId="3" fillId="2" borderId="0" xfId="0" applyFont="1" applyFill="1"/>
    <xf numFmtId="0" fontId="3" fillId="4" borderId="0" xfId="0" applyFont="1" applyFill="1"/>
    <xf numFmtId="0" fontId="3" fillId="7" borderId="0" xfId="0" applyFont="1" applyFill="1"/>
    <xf numFmtId="1" fontId="29" fillId="2" borderId="0" xfId="0" quotePrefix="1" applyNumberFormat="1" applyFont="1" applyFill="1"/>
    <xf numFmtId="0" fontId="3" fillId="4" borderId="0" xfId="0" quotePrefix="1" applyFont="1" applyFill="1" applyAlignment="1">
      <alignment horizontal="left"/>
    </xf>
    <xf numFmtId="0" fontId="3" fillId="4" borderId="0" xfId="0" quotePrefix="1" applyFont="1" applyFill="1"/>
    <xf numFmtId="0" fontId="40" fillId="2" borderId="0" xfId="0" applyFont="1" applyFill="1" applyAlignment="1" applyProtection="1">
      <alignment horizontal="left"/>
    </xf>
    <xf numFmtId="0" fontId="7" fillId="2" borderId="0" xfId="0" quotePrefix="1" applyFont="1" applyFill="1" applyAlignment="1">
      <alignment horizontal="left" indent="2"/>
    </xf>
    <xf numFmtId="0" fontId="15" fillId="2" borderId="0" xfId="0" applyFont="1" applyFill="1" applyAlignment="1">
      <alignment horizontal="left" indent="2"/>
    </xf>
    <xf numFmtId="0" fontId="7" fillId="2" borderId="0" xfId="0" applyFont="1" applyFill="1" applyAlignment="1">
      <alignment horizontal="left" indent="2"/>
    </xf>
    <xf numFmtId="0" fontId="9" fillId="2" borderId="0" xfId="0" applyFont="1" applyFill="1" applyAlignment="1">
      <alignment horizontal="left" indent="1"/>
    </xf>
    <xf numFmtId="1" fontId="33" fillId="2" borderId="0" xfId="0" applyNumberFormat="1" applyFont="1" applyFill="1"/>
    <xf numFmtId="0" fontId="27" fillId="2" borderId="0" xfId="3" applyFill="1" applyAlignment="1" applyProtection="1">
      <alignment horizontal="center"/>
    </xf>
    <xf numFmtId="0" fontId="2" fillId="2" borderId="0" xfId="0" applyFont="1" applyFill="1"/>
    <xf numFmtId="0" fontId="2" fillId="2" borderId="0" xfId="0" applyFont="1" applyFill="1" applyAlignment="1">
      <alignment horizontal="right"/>
    </xf>
    <xf numFmtId="0" fontId="51" fillId="2" borderId="0" xfId="0" applyFont="1" applyFill="1" applyAlignment="1">
      <alignment horizontal="center"/>
    </xf>
    <xf numFmtId="0" fontId="53" fillId="2" borderId="0" xfId="0" applyFont="1" applyFill="1"/>
    <xf numFmtId="0" fontId="53" fillId="2" borderId="0" xfId="0" applyFont="1" applyFill="1" applyAlignment="1">
      <alignment horizontal="right"/>
    </xf>
    <xf numFmtId="0" fontId="54" fillId="2" borderId="0" xfId="0" quotePrefix="1" applyFont="1" applyFill="1" applyAlignment="1">
      <alignment horizontal="right"/>
    </xf>
    <xf numFmtId="0" fontId="55" fillId="2" borderId="0" xfId="0" applyFont="1" applyFill="1"/>
    <xf numFmtId="0" fontId="56" fillId="2" borderId="0" xfId="0" quotePrefix="1" applyFont="1" applyFill="1" applyAlignment="1">
      <alignment horizontal="right"/>
    </xf>
    <xf numFmtId="0" fontId="57" fillId="2" borderId="0" xfId="0" applyFont="1" applyFill="1"/>
    <xf numFmtId="0" fontId="57" fillId="2" borderId="0" xfId="0" applyFont="1" applyFill="1" applyAlignment="1">
      <alignment horizontal="right"/>
    </xf>
    <xf numFmtId="2" fontId="57" fillId="2" borderId="0" xfId="0" quotePrefix="1" applyNumberFormat="1" applyFont="1" applyFill="1" applyAlignment="1">
      <alignment horizontal="center"/>
    </xf>
    <xf numFmtId="0" fontId="57" fillId="2" borderId="0" xfId="0" quotePrefix="1" applyFont="1" applyFill="1" applyAlignment="1">
      <alignment horizontal="right"/>
    </xf>
    <xf numFmtId="0" fontId="58" fillId="2" borderId="0" xfId="0" quotePrefix="1" applyFont="1" applyFill="1" applyAlignment="1">
      <alignment horizontal="right"/>
    </xf>
    <xf numFmtId="0" fontId="59" fillId="2" borderId="0" xfId="0" applyFont="1" applyFill="1"/>
    <xf numFmtId="0" fontId="58" fillId="2" borderId="0" xfId="0" applyFont="1" applyFill="1" applyAlignment="1">
      <alignment horizontal="right"/>
    </xf>
    <xf numFmtId="4" fontId="59" fillId="2" borderId="0" xfId="0" applyNumberFormat="1" applyFont="1" applyFill="1" applyAlignment="1">
      <alignment horizontal="right"/>
    </xf>
    <xf numFmtId="0" fontId="59" fillId="2" borderId="0" xfId="0" applyFont="1" applyFill="1" applyAlignment="1">
      <alignment horizontal="right"/>
    </xf>
    <xf numFmtId="0" fontId="59" fillId="3" borderId="0" xfId="0" applyFont="1" applyFill="1" applyAlignment="1">
      <alignment horizontal="right"/>
    </xf>
    <xf numFmtId="0" fontId="55" fillId="2" borderId="0" xfId="0" applyFont="1" applyFill="1" applyAlignment="1">
      <alignment horizontal="right"/>
    </xf>
    <xf numFmtId="0" fontId="55" fillId="2" borderId="0" xfId="0" quotePrefix="1" applyFont="1" applyFill="1" applyAlignment="1">
      <alignment horizontal="right"/>
    </xf>
    <xf numFmtId="0" fontId="54" fillId="2" borderId="0" xfId="0" applyFont="1" applyFill="1" applyAlignment="1">
      <alignment horizontal="center"/>
    </xf>
    <xf numFmtId="0" fontId="61" fillId="2" borderId="0" xfId="0" applyFont="1" applyFill="1" applyAlignment="1">
      <alignment horizontal="right"/>
    </xf>
    <xf numFmtId="0" fontId="61" fillId="2" borderId="0" xfId="0" applyFont="1" applyFill="1"/>
    <xf numFmtId="169" fontId="7" fillId="2" borderId="0" xfId="0" applyNumberFormat="1" applyFont="1" applyFill="1"/>
    <xf numFmtId="169" fontId="7" fillId="2" borderId="0" xfId="0" applyNumberFormat="1" applyFont="1" applyFill="1" applyBorder="1"/>
    <xf numFmtId="169" fontId="3" fillId="2" borderId="0" xfId="0" applyNumberFormat="1" applyFont="1" applyFill="1"/>
    <xf numFmtId="169" fontId="49" fillId="4" borderId="0" xfId="0" applyNumberFormat="1" applyFont="1" applyFill="1" applyAlignment="1" applyProtection="1">
      <alignment horizontal="left" wrapText="1"/>
    </xf>
    <xf numFmtId="169" fontId="40" fillId="2" borderId="0" xfId="0" applyNumberFormat="1" applyFont="1" applyFill="1" applyAlignment="1" applyProtection="1">
      <alignment horizontal="left"/>
    </xf>
    <xf numFmtId="169" fontId="20" fillId="2" borderId="0" xfId="0" applyNumberFormat="1" applyFont="1" applyFill="1"/>
    <xf numFmtId="164" fontId="7" fillId="2" borderId="0" xfId="0" applyNumberFormat="1" applyFont="1" applyFill="1"/>
    <xf numFmtId="2" fontId="2" fillId="2" borderId="0" xfId="0" applyNumberFormat="1" applyFont="1" applyFill="1" applyAlignment="1">
      <alignment horizontal="center"/>
    </xf>
    <xf numFmtId="0" fontId="8" fillId="10" borderId="0" xfId="0" applyFont="1" applyFill="1" applyBorder="1"/>
    <xf numFmtId="0" fontId="7" fillId="10" borderId="0" xfId="0" applyFont="1" applyFill="1"/>
    <xf numFmtId="0" fontId="7" fillId="10" borderId="0" xfId="0" applyFont="1" applyFill="1" applyBorder="1"/>
    <xf numFmtId="0" fontId="9" fillId="10" borderId="0" xfId="0" quotePrefix="1" applyFont="1" applyFill="1" applyBorder="1" applyAlignment="1">
      <alignment horizontal="left"/>
    </xf>
    <xf numFmtId="0" fontId="7" fillId="10" borderId="0" xfId="0" quotePrefix="1" applyFont="1" applyFill="1" applyBorder="1" applyAlignment="1">
      <alignment horizontal="right"/>
    </xf>
    <xf numFmtId="164" fontId="22" fillId="10" borderId="0" xfId="5" applyNumberFormat="1" applyFont="1" applyFill="1" applyBorder="1" applyAlignment="1">
      <alignment horizontal="center"/>
    </xf>
    <xf numFmtId="169" fontId="0" fillId="10" borderId="0" xfId="0" applyNumberFormat="1" applyFill="1" applyBorder="1"/>
    <xf numFmtId="0" fontId="0" fillId="10" borderId="0" xfId="0" applyFill="1" applyBorder="1"/>
    <xf numFmtId="169" fontId="20" fillId="10" borderId="0" xfId="0" applyNumberFormat="1" applyFont="1" applyFill="1"/>
    <xf numFmtId="169" fontId="0" fillId="10" borderId="0" xfId="0" applyNumberFormat="1" applyFill="1"/>
    <xf numFmtId="0" fontId="0" fillId="10" borderId="0" xfId="0" applyFill="1"/>
    <xf numFmtId="169" fontId="7" fillId="10" borderId="0" xfId="0" applyNumberFormat="1" applyFont="1" applyFill="1" applyBorder="1"/>
    <xf numFmtId="0" fontId="7" fillId="10" borderId="23" xfId="0" applyFont="1" applyFill="1" applyBorder="1"/>
    <xf numFmtId="0" fontId="9" fillId="10" borderId="0" xfId="0" applyFont="1" applyFill="1" applyBorder="1"/>
    <xf numFmtId="164" fontId="7" fillId="10" borderId="0" xfId="0" applyNumberFormat="1" applyFont="1" applyFill="1"/>
    <xf numFmtId="169" fontId="7" fillId="10" borderId="0" xfId="0" applyNumberFormat="1" applyFont="1" applyFill="1"/>
    <xf numFmtId="164" fontId="7" fillId="10" borderId="0" xfId="0" applyNumberFormat="1" applyFont="1" applyFill="1" applyBorder="1"/>
    <xf numFmtId="0" fontId="2" fillId="10" borderId="0" xfId="0" applyFont="1" applyFill="1" applyBorder="1"/>
    <xf numFmtId="169" fontId="8" fillId="10" borderId="0" xfId="0" applyNumberFormat="1" applyFont="1" applyFill="1" applyBorder="1"/>
    <xf numFmtId="0" fontId="2" fillId="10" borderId="0" xfId="0" applyFont="1" applyFill="1"/>
    <xf numFmtId="0" fontId="7" fillId="10" borderId="0" xfId="0" applyFont="1" applyFill="1" applyAlignment="1">
      <alignment horizontal="center"/>
    </xf>
    <xf numFmtId="0" fontId="2" fillId="10" borderId="0" xfId="0" applyFont="1" applyFill="1" applyAlignment="1">
      <alignment horizontal="center"/>
    </xf>
    <xf numFmtId="0" fontId="51" fillId="10" borderId="0" xfId="0" applyFont="1" applyFill="1"/>
    <xf numFmtId="164" fontId="11" fillId="10" borderId="0" xfId="5" applyNumberFormat="1" applyFont="1" applyFill="1" applyBorder="1"/>
    <xf numFmtId="164" fontId="10" fillId="10" borderId="0" xfId="5" applyNumberFormat="1" applyFont="1" applyFill="1" applyBorder="1"/>
    <xf numFmtId="0" fontId="27" fillId="2" borderId="0" xfId="3" applyFill="1" applyAlignment="1" applyProtection="1">
      <alignment horizontal="center"/>
    </xf>
    <xf numFmtId="0" fontId="2" fillId="2" borderId="0" xfId="0" applyFont="1" applyFill="1" applyAlignment="1">
      <alignment horizontal="center"/>
    </xf>
    <xf numFmtId="0" fontId="2" fillId="2" borderId="0" xfId="0" applyFont="1" applyFill="1" applyAlignment="1">
      <alignment horizontal="left" indent="1"/>
    </xf>
    <xf numFmtId="2" fontId="2" fillId="2" borderId="0" xfId="0" applyNumberFormat="1" applyFont="1" applyFill="1" applyAlignment="1">
      <alignment horizontal="right"/>
    </xf>
    <xf numFmtId="0" fontId="2" fillId="2" borderId="0" xfId="0" quotePrefix="1" applyFont="1" applyFill="1" applyAlignment="1">
      <alignment horizontal="left" indent="2"/>
    </xf>
    <xf numFmtId="0" fontId="60" fillId="10" borderId="0" xfId="0" applyFont="1" applyFill="1" applyAlignment="1">
      <alignment horizontal="center" wrapText="1"/>
    </xf>
    <xf numFmtId="0" fontId="17" fillId="10" borderId="0" xfId="0" applyFont="1" applyFill="1" applyAlignment="1">
      <alignment horizontal="center"/>
    </xf>
    <xf numFmtId="0" fontId="17" fillId="10" borderId="0" xfId="0" applyFont="1" applyFill="1" applyAlignment="1">
      <alignment horizontal="center" wrapText="1"/>
    </xf>
    <xf numFmtId="0" fontId="61" fillId="10" borderId="0" xfId="0" applyFont="1" applyFill="1"/>
    <xf numFmtId="0" fontId="61" fillId="10" borderId="0" xfId="0" applyFont="1" applyFill="1" applyAlignment="1">
      <alignment horizontal="right"/>
    </xf>
    <xf numFmtId="0" fontId="9" fillId="10" borderId="0" xfId="0" applyFont="1" applyFill="1" applyAlignment="1">
      <alignment horizontal="left" indent="1"/>
    </xf>
    <xf numFmtId="2" fontId="61" fillId="10" borderId="0" xfId="0" quotePrefix="1" applyNumberFormat="1" applyFont="1" applyFill="1" applyAlignment="1">
      <alignment horizontal="center"/>
    </xf>
    <xf numFmtId="37" fontId="3" fillId="10" borderId="0" xfId="0" applyNumberFormat="1" applyFont="1" applyFill="1" applyAlignment="1">
      <alignment horizontal="center"/>
    </xf>
    <xf numFmtId="0" fontId="9" fillId="10" borderId="0" xfId="0" applyFont="1" applyFill="1" applyAlignment="1">
      <alignment horizontal="left" indent="1"/>
    </xf>
    <xf numFmtId="2" fontId="7" fillId="10" borderId="0" xfId="0" quotePrefix="1" applyNumberFormat="1" applyFont="1" applyFill="1" applyAlignment="1">
      <alignment horizontal="center"/>
    </xf>
    <xf numFmtId="2" fontId="61" fillId="10" borderId="0" xfId="0" applyNumberFormat="1" applyFont="1" applyFill="1"/>
    <xf numFmtId="2" fontId="61" fillId="10" borderId="0" xfId="0" applyNumberFormat="1" applyFont="1" applyFill="1" applyAlignment="1">
      <alignment horizontal="right"/>
    </xf>
    <xf numFmtId="2" fontId="61" fillId="10" borderId="0" xfId="0" applyNumberFormat="1" applyFont="1" applyFill="1" applyAlignment="1">
      <alignment horizontal="center"/>
    </xf>
    <xf numFmtId="0" fontId="5" fillId="10" borderId="0" xfId="0" quotePrefix="1" applyFont="1" applyFill="1" applyAlignment="1">
      <alignment horizontal="center"/>
    </xf>
    <xf numFmtId="0" fontId="54" fillId="10" borderId="0" xfId="0" quotePrefix="1" applyFont="1" applyFill="1" applyAlignment="1">
      <alignment horizontal="right"/>
    </xf>
    <xf numFmtId="0" fontId="55" fillId="10" borderId="0" xfId="0" applyFont="1" applyFill="1"/>
    <xf numFmtId="0" fontId="55" fillId="10" borderId="0" xfId="0" applyFont="1" applyFill="1" applyAlignment="1">
      <alignment horizontal="right"/>
    </xf>
    <xf numFmtId="0" fontId="55" fillId="10" borderId="0" xfId="0" quotePrefix="1" applyFont="1" applyFill="1" applyAlignment="1">
      <alignment horizontal="right"/>
    </xf>
    <xf numFmtId="0" fontId="54" fillId="10" borderId="0" xfId="0" applyFont="1" applyFill="1" applyAlignment="1">
      <alignment horizontal="center"/>
    </xf>
    <xf numFmtId="0" fontId="9" fillId="10" borderId="0" xfId="0" applyFont="1" applyFill="1" applyAlignment="1">
      <alignment horizontal="center"/>
    </xf>
    <xf numFmtId="2" fontId="2" fillId="10" borderId="0" xfId="0" applyNumberFormat="1" applyFont="1" applyFill="1" applyAlignment="1">
      <alignment horizontal="center"/>
    </xf>
    <xf numFmtId="0" fontId="2" fillId="10" borderId="0" xfId="0" applyFont="1" applyFill="1" applyAlignment="1">
      <alignment horizontal="right"/>
    </xf>
    <xf numFmtId="0" fontId="9" fillId="10" borderId="0" xfId="0" quotePrefix="1" applyFont="1" applyFill="1" applyAlignment="1">
      <alignment horizontal="right"/>
    </xf>
    <xf numFmtId="0" fontId="2" fillId="10" borderId="0" xfId="0" quotePrefix="1" applyFont="1" applyFill="1" applyAlignment="1">
      <alignment horizontal="right"/>
    </xf>
    <xf numFmtId="2" fontId="2" fillId="10" borderId="0" xfId="0" quotePrefix="1" applyNumberFormat="1" applyFont="1" applyFill="1" applyAlignment="1">
      <alignment horizontal="center"/>
    </xf>
    <xf numFmtId="2" fontId="2" fillId="10" borderId="0" xfId="0" applyNumberFormat="1" applyFont="1" applyFill="1" applyAlignment="1">
      <alignment horizontal="right"/>
    </xf>
    <xf numFmtId="0" fontId="9" fillId="10" borderId="0" xfId="0" applyFont="1" applyFill="1" applyAlignment="1">
      <alignment horizontal="right"/>
    </xf>
    <xf numFmtId="0" fontId="27" fillId="10" borderId="0" xfId="3" applyFill="1" applyAlignment="1" applyProtection="1">
      <alignment horizontal="center"/>
    </xf>
    <xf numFmtId="0" fontId="27" fillId="2" borderId="0" xfId="3" applyFill="1" applyAlignment="1" applyProtection="1">
      <alignment horizontal="center"/>
    </xf>
    <xf numFmtId="164" fontId="2" fillId="18" borderId="0" xfId="0" applyNumberFormat="1" applyFont="1" applyFill="1" applyBorder="1"/>
    <xf numFmtId="0" fontId="45" fillId="17" borderId="43" xfId="10">
      <alignment horizontal="center"/>
      <protection locked="0"/>
    </xf>
    <xf numFmtId="0" fontId="12" fillId="10" borderId="0" xfId="0" quotePrefix="1" applyFont="1" applyFill="1" applyBorder="1" applyAlignment="1">
      <alignment horizontal="left"/>
    </xf>
    <xf numFmtId="164" fontId="7" fillId="10" borderId="0" xfId="5" applyNumberFormat="1" applyFont="1" applyFill="1" applyBorder="1" applyAlignment="1">
      <alignment horizontal="center"/>
    </xf>
    <xf numFmtId="0" fontId="9" fillId="2" borderId="0" xfId="0" applyFont="1" applyFill="1" applyAlignment="1">
      <alignment horizontal="right" indent="1"/>
    </xf>
    <xf numFmtId="0" fontId="9" fillId="2" borderId="0" xfId="0" applyFont="1" applyFill="1" applyBorder="1" applyAlignment="1">
      <alignment horizontal="right" indent="1"/>
    </xf>
    <xf numFmtId="0" fontId="9" fillId="10" borderId="0" xfId="0" applyFont="1" applyFill="1" applyBorder="1" applyAlignment="1">
      <alignment horizontal="right" indent="1"/>
    </xf>
    <xf numFmtId="0" fontId="2" fillId="10" borderId="43" xfId="10" quotePrefix="1" applyFont="1" applyFill="1" applyAlignment="1">
      <alignment horizontal="right" indent="1"/>
      <protection locked="0"/>
    </xf>
    <xf numFmtId="0" fontId="2" fillId="10" borderId="23" xfId="0" applyFont="1" applyFill="1" applyBorder="1" applyAlignment="1">
      <alignment horizontal="right" indent="1"/>
    </xf>
    <xf numFmtId="0" fontId="2" fillId="10" borderId="0" xfId="0" quotePrefix="1" applyFont="1" applyFill="1" applyBorder="1" applyAlignment="1">
      <alignment horizontal="right" indent="1"/>
    </xf>
    <xf numFmtId="0" fontId="2" fillId="10" borderId="43" xfId="10" applyFont="1" applyFill="1" applyAlignment="1">
      <alignment horizontal="right" indent="1"/>
      <protection locked="0"/>
    </xf>
    <xf numFmtId="0" fontId="2" fillId="2" borderId="0" xfId="0" applyFont="1" applyFill="1" applyBorder="1" applyAlignment="1">
      <alignment horizontal="right" indent="1"/>
    </xf>
    <xf numFmtId="164" fontId="2" fillId="18" borderId="43" xfId="5" applyNumberFormat="1" applyFont="1" applyFill="1" applyBorder="1" applyAlignment="1">
      <alignment horizontal="center"/>
    </xf>
    <xf numFmtId="164" fontId="75" fillId="16" borderId="43" xfId="9" applyNumberFormat="1" applyBorder="1" applyAlignment="1">
      <alignment horizontal="center"/>
    </xf>
    <xf numFmtId="169" fontId="75" fillId="16" borderId="43" xfId="9" applyNumberFormat="1" applyBorder="1"/>
    <xf numFmtId="169" fontId="75" fillId="16" borderId="27" xfId="9" applyNumberFormat="1" applyBorder="1"/>
    <xf numFmtId="0" fontId="2" fillId="18" borderId="0" xfId="0" applyFont="1" applyFill="1" applyAlignment="1">
      <alignment horizontal="right"/>
    </xf>
    <xf numFmtId="1" fontId="28" fillId="18" borderId="0" xfId="0" quotePrefix="1" applyNumberFormat="1" applyFont="1" applyFill="1"/>
    <xf numFmtId="164" fontId="2" fillId="18" borderId="0" xfId="0" applyNumberFormat="1" applyFont="1" applyFill="1"/>
    <xf numFmtId="0" fontId="3" fillId="18" borderId="0" xfId="0" applyFont="1" applyFill="1"/>
    <xf numFmtId="37" fontId="3" fillId="18" borderId="0" xfId="0" applyNumberFormat="1" applyFont="1" applyFill="1" applyAlignment="1">
      <alignment horizontal="center"/>
    </xf>
    <xf numFmtId="2" fontId="2" fillId="18" borderId="0" xfId="0" quotePrefix="1" applyNumberFormat="1" applyFont="1" applyFill="1" applyAlignment="1">
      <alignment horizontal="center"/>
    </xf>
    <xf numFmtId="2" fontId="2" fillId="18" borderId="0" xfId="0" applyNumberFormat="1" applyFont="1" applyFill="1"/>
    <xf numFmtId="2" fontId="2" fillId="18" borderId="0" xfId="0" applyNumberFormat="1" applyFont="1" applyFill="1" applyAlignment="1">
      <alignment horizontal="right"/>
    </xf>
    <xf numFmtId="168" fontId="2" fillId="18" borderId="0" xfId="0" applyNumberFormat="1" applyFont="1" applyFill="1"/>
    <xf numFmtId="168" fontId="2" fillId="18" borderId="0" xfId="0" quotePrefix="1" applyNumberFormat="1" applyFont="1" applyFill="1" applyAlignment="1">
      <alignment horizontal="center"/>
    </xf>
    <xf numFmtId="2" fontId="15" fillId="18" borderId="0" xfId="0" quotePrefix="1" applyNumberFormat="1" applyFont="1" applyFill="1" applyAlignment="1">
      <alignment horizontal="center"/>
    </xf>
    <xf numFmtId="168" fontId="2" fillId="18" borderId="0" xfId="0" applyNumberFormat="1" applyFont="1" applyFill="1" applyAlignment="1">
      <alignment horizontal="center"/>
    </xf>
    <xf numFmtId="0" fontId="76" fillId="11" borderId="0" xfId="0" applyFont="1" applyFill="1"/>
    <xf numFmtId="0" fontId="7" fillId="11" borderId="0" xfId="0" applyFont="1" applyFill="1"/>
    <xf numFmtId="169" fontId="7" fillId="11" borderId="0" xfId="0" applyNumberFormat="1" applyFont="1" applyFill="1"/>
    <xf numFmtId="0" fontId="20" fillId="11" borderId="0" xfId="0" applyFont="1" applyFill="1"/>
    <xf numFmtId="169" fontId="0" fillId="11" borderId="0" xfId="0" applyNumberFormat="1" applyFill="1"/>
    <xf numFmtId="0" fontId="0" fillId="11" borderId="0" xfId="0" applyFill="1"/>
    <xf numFmtId="172" fontId="0" fillId="11" borderId="0" xfId="0" applyNumberFormat="1" applyFill="1"/>
    <xf numFmtId="0" fontId="2" fillId="11" borderId="0" xfId="0" applyFont="1" applyFill="1"/>
    <xf numFmtId="0" fontId="77" fillId="10" borderId="0" xfId="0" applyFont="1" applyFill="1" applyAlignment="1">
      <alignment horizontal="left" indent="1"/>
    </xf>
    <xf numFmtId="0" fontId="77" fillId="10" borderId="0" xfId="0" applyFont="1" applyFill="1" applyAlignment="1">
      <alignment horizontal="left" indent="1"/>
    </xf>
    <xf numFmtId="0" fontId="78" fillId="10" borderId="0" xfId="0" applyFont="1" applyFill="1"/>
    <xf numFmtId="0" fontId="78" fillId="2" borderId="0" xfId="0" applyFont="1" applyFill="1"/>
    <xf numFmtId="0" fontId="77" fillId="2" borderId="0" xfId="0" applyFont="1" applyFill="1" applyAlignment="1">
      <alignment horizontal="center"/>
    </xf>
    <xf numFmtId="0" fontId="77" fillId="2" borderId="0" xfId="0" applyFont="1" applyFill="1" applyAlignment="1">
      <alignment horizontal="left" indent="1"/>
    </xf>
    <xf numFmtId="0" fontId="78" fillId="18" borderId="0" xfId="0" applyFont="1" applyFill="1" applyAlignment="1">
      <alignment horizontal="right"/>
    </xf>
    <xf numFmtId="0" fontId="78" fillId="2" borderId="0" xfId="0" applyFont="1" applyFill="1" applyAlignment="1">
      <alignment horizontal="right" indent="1"/>
    </xf>
    <xf numFmtId="0" fontId="78" fillId="2" borderId="0" xfId="0" quotePrefix="1" applyFont="1" applyFill="1" applyAlignment="1">
      <alignment horizontal="right" indent="1"/>
    </xf>
    <xf numFmtId="0" fontId="77" fillId="3" borderId="0" xfId="0" applyFont="1" applyFill="1" applyAlignment="1">
      <alignment horizontal="left"/>
    </xf>
    <xf numFmtId="0" fontId="77" fillId="18" borderId="0" xfId="0" applyFont="1" applyFill="1" applyAlignment="1">
      <alignment horizontal="left" indent="1"/>
    </xf>
    <xf numFmtId="0" fontId="78" fillId="10" borderId="0" xfId="0" applyFont="1" applyFill="1" applyAlignment="1">
      <alignment horizontal="left" indent="1"/>
    </xf>
    <xf numFmtId="0" fontId="77" fillId="10" borderId="0" xfId="0" quotePrefix="1" applyFont="1" applyFill="1" applyAlignment="1">
      <alignment horizontal="left" indent="1"/>
    </xf>
    <xf numFmtId="0" fontId="78" fillId="18" borderId="0" xfId="0" quotePrefix="1" applyFont="1" applyFill="1" applyAlignment="1">
      <alignment horizontal="left" indent="2"/>
    </xf>
    <xf numFmtId="0" fontId="77" fillId="10" borderId="0" xfId="0" applyFont="1" applyFill="1" applyAlignment="1">
      <alignment horizontal="left" indent="2"/>
    </xf>
    <xf numFmtId="0" fontId="79" fillId="10" borderId="0" xfId="0" applyFont="1" applyFill="1" applyAlignment="1">
      <alignment horizontal="left" indent="2"/>
    </xf>
    <xf numFmtId="0" fontId="78" fillId="10" borderId="0" xfId="0" applyFont="1" applyFill="1" applyAlignment="1">
      <alignment horizontal="left" indent="2"/>
    </xf>
    <xf numFmtId="0" fontId="83" fillId="10" borderId="0" xfId="0" applyFont="1" applyFill="1" applyAlignment="1">
      <alignment horizontal="center"/>
    </xf>
    <xf numFmtId="170" fontId="10" fillId="17" borderId="47" xfId="11" applyFont="1" applyBorder="1">
      <alignment horizontal="right"/>
      <protection locked="0"/>
    </xf>
    <xf numFmtId="0" fontId="77" fillId="10" borderId="0" xfId="0" applyFont="1" applyFill="1" applyAlignment="1">
      <alignment horizontal="right" indent="1"/>
    </xf>
    <xf numFmtId="0" fontId="25" fillId="10" borderId="0" xfId="0" quotePrefix="1" applyFont="1" applyFill="1" applyBorder="1" applyAlignment="1">
      <alignment horizontal="left"/>
    </xf>
    <xf numFmtId="0" fontId="24" fillId="18" borderId="24" xfId="0" quotePrefix="1" applyFont="1" applyFill="1" applyBorder="1" applyAlignment="1"/>
    <xf numFmtId="0" fontId="24" fillId="18" borderId="25" xfId="0" quotePrefix="1" applyFont="1" applyFill="1" applyBorder="1" applyAlignment="1"/>
    <xf numFmtId="0" fontId="24" fillId="10" borderId="0" xfId="0" applyFont="1" applyFill="1" applyBorder="1" applyAlignment="1"/>
    <xf numFmtId="0" fontId="25" fillId="10" borderId="0" xfId="0" quotePrefix="1" applyFont="1" applyFill="1" applyBorder="1" applyAlignment="1"/>
    <xf numFmtId="0" fontId="24" fillId="18" borderId="24" xfId="0" applyFont="1" applyFill="1" applyBorder="1" applyAlignment="1"/>
    <xf numFmtId="0" fontId="24" fillId="18" borderId="26" xfId="0" applyFont="1" applyFill="1" applyBorder="1" applyAlignment="1"/>
    <xf numFmtId="0" fontId="24" fillId="18" borderId="0" xfId="0" quotePrefix="1" applyFont="1" applyFill="1" applyBorder="1" applyAlignment="1"/>
    <xf numFmtId="0" fontId="24" fillId="10" borderId="0" xfId="0" quotePrefix="1" applyFont="1" applyFill="1" applyBorder="1" applyAlignment="1"/>
    <xf numFmtId="0" fontId="84" fillId="17" borderId="43" xfId="10" quotePrefix="1" applyFont="1" applyAlignment="1">
      <protection locked="0"/>
    </xf>
    <xf numFmtId="0" fontId="84" fillId="17" borderId="43" xfId="10" applyFont="1" applyAlignment="1">
      <protection locked="0"/>
    </xf>
    <xf numFmtId="0" fontId="84" fillId="17" borderId="43" xfId="10" quotePrefix="1" applyFont="1" applyAlignment="1">
      <alignment horizontal="left"/>
      <protection locked="0"/>
    </xf>
    <xf numFmtId="0" fontId="2" fillId="10" borderId="27" xfId="0" applyFont="1" applyFill="1" applyBorder="1" applyAlignment="1">
      <alignment horizontal="right" wrapText="1" indent="1"/>
    </xf>
    <xf numFmtId="0" fontId="7" fillId="9" borderId="0" xfId="0" applyFont="1" applyFill="1" applyAlignment="1">
      <alignment horizontal="left"/>
    </xf>
    <xf numFmtId="0" fontId="2" fillId="9" borderId="0" xfId="0" applyFont="1" applyFill="1" applyProtection="1"/>
    <xf numFmtId="0" fontId="7" fillId="9" borderId="0" xfId="0" applyFont="1" applyFill="1"/>
    <xf numFmtId="0" fontId="7" fillId="9" borderId="0" xfId="0" applyFont="1" applyFill="1" applyBorder="1"/>
    <xf numFmtId="169" fontId="7" fillId="9" borderId="0" xfId="0" applyNumberFormat="1" applyFont="1" applyFill="1"/>
    <xf numFmtId="169" fontId="7" fillId="9" borderId="0" xfId="0" applyNumberFormat="1" applyFont="1" applyFill="1" applyAlignment="1">
      <alignment horizontal="right"/>
    </xf>
    <xf numFmtId="0" fontId="2" fillId="9" borderId="0" xfId="0" applyFont="1" applyFill="1" applyAlignment="1" applyProtection="1">
      <alignment horizontal="left"/>
    </xf>
    <xf numFmtId="169" fontId="3" fillId="9" borderId="0" xfId="0" applyNumberFormat="1" applyFont="1" applyFill="1"/>
    <xf numFmtId="169" fontId="18" fillId="9" borderId="0" xfId="0" applyNumberFormat="1" applyFont="1" applyFill="1" applyProtection="1">
      <protection locked="0"/>
    </xf>
    <xf numFmtId="0" fontId="7" fillId="9" borderId="0" xfId="0" applyFont="1" applyFill="1" applyAlignment="1" applyProtection="1">
      <alignment horizontal="left"/>
    </xf>
    <xf numFmtId="0" fontId="2" fillId="9" borderId="0" xfId="0" applyFont="1" applyFill="1" applyBorder="1" applyProtection="1"/>
    <xf numFmtId="0" fontId="7" fillId="9" borderId="1" xfId="0" applyFont="1" applyFill="1" applyBorder="1" applyAlignment="1" applyProtection="1">
      <alignment horizontal="fill"/>
    </xf>
    <xf numFmtId="0" fontId="7" fillId="9" borderId="1" xfId="0" applyFont="1" applyFill="1" applyBorder="1"/>
    <xf numFmtId="169" fontId="7" fillId="9" borderId="1" xfId="0" applyNumberFormat="1" applyFont="1" applyFill="1" applyBorder="1" applyAlignment="1" applyProtection="1">
      <alignment horizontal="fill"/>
    </xf>
    <xf numFmtId="169" fontId="3" fillId="9" borderId="1" xfId="0" applyNumberFormat="1" applyFont="1" applyFill="1" applyBorder="1" applyAlignment="1" applyProtection="1">
      <alignment horizontal="fill"/>
    </xf>
    <xf numFmtId="0" fontId="7" fillId="9" borderId="49" xfId="0" quotePrefix="1" applyFont="1" applyFill="1" applyBorder="1" applyAlignment="1" applyProtection="1">
      <alignment horizontal="left"/>
    </xf>
    <xf numFmtId="0" fontId="7" fillId="9" borderId="0" xfId="0" applyFont="1" applyFill="1" applyAlignment="1" applyProtection="1">
      <alignment horizontal="right"/>
    </xf>
    <xf numFmtId="0" fontId="7" fillId="9" borderId="45" xfId="0" applyFont="1" applyFill="1" applyBorder="1" applyProtection="1"/>
    <xf numFmtId="0" fontId="0" fillId="9" borderId="0" xfId="0" applyFill="1"/>
    <xf numFmtId="0" fontId="7" fillId="9" borderId="48" xfId="0" quotePrefix="1" applyFont="1" applyFill="1" applyBorder="1" applyAlignment="1" applyProtection="1">
      <alignment horizontal="left"/>
    </xf>
    <xf numFmtId="0" fontId="7" fillId="9" borderId="47" xfId="0" applyFont="1" applyFill="1" applyBorder="1" applyProtection="1"/>
    <xf numFmtId="169" fontId="7" fillId="9" borderId="0" xfId="0" applyNumberFormat="1" applyFont="1" applyFill="1" applyBorder="1"/>
    <xf numFmtId="169" fontId="3" fillId="9" borderId="0" xfId="0" applyNumberFormat="1" applyFont="1" applyFill="1" applyBorder="1"/>
    <xf numFmtId="169" fontId="3" fillId="9" borderId="48" xfId="0" applyNumberFormat="1" applyFont="1" applyFill="1" applyBorder="1"/>
    <xf numFmtId="0" fontId="7" fillId="9" borderId="47" xfId="0" applyFont="1" applyFill="1" applyBorder="1" applyProtection="1"/>
    <xf numFmtId="0" fontId="9" fillId="9" borderId="0" xfId="0" applyFont="1" applyFill="1" applyAlignment="1">
      <alignment horizontal="right"/>
    </xf>
    <xf numFmtId="0" fontId="2" fillId="9" borderId="0" xfId="0" applyFont="1" applyFill="1"/>
    <xf numFmtId="169" fontId="2" fillId="9" borderId="0" xfId="0" applyNumberFormat="1" applyFont="1" applyFill="1" applyBorder="1" applyAlignment="1" applyProtection="1">
      <alignment horizontal="center"/>
    </xf>
    <xf numFmtId="169" fontId="9" fillId="9" borderId="0" xfId="0" applyNumberFormat="1" applyFont="1" applyFill="1" applyBorder="1" applyAlignment="1" applyProtection="1">
      <alignment horizontal="center"/>
    </xf>
    <xf numFmtId="0" fontId="7" fillId="9" borderId="0" xfId="0" applyFont="1" applyFill="1" applyProtection="1"/>
    <xf numFmtId="0" fontId="7" fillId="9" borderId="47" xfId="0" applyFont="1" applyFill="1" applyBorder="1"/>
    <xf numFmtId="0" fontId="0" fillId="9" borderId="0" xfId="0" applyFill="1" applyBorder="1"/>
    <xf numFmtId="0" fontId="7" fillId="9" borderId="0" xfId="0" applyFont="1" applyFill="1" applyAlignment="1" applyProtection="1">
      <alignment horizontal="center"/>
    </xf>
    <xf numFmtId="0" fontId="7" fillId="9" borderId="0" xfId="0" applyFont="1" applyFill="1" applyAlignment="1">
      <alignment horizontal="center"/>
    </xf>
    <xf numFmtId="0" fontId="7" fillId="9" borderId="47" xfId="0" applyFont="1" applyFill="1" applyBorder="1" applyAlignment="1" applyProtection="1">
      <alignment horizontal="center"/>
    </xf>
    <xf numFmtId="169" fontId="7" fillId="9" borderId="0" xfId="0" applyNumberFormat="1" applyFont="1" applyFill="1" applyBorder="1" applyAlignment="1" applyProtection="1">
      <alignment horizontal="center"/>
    </xf>
    <xf numFmtId="0" fontId="7" fillId="9" borderId="0" xfId="0" applyFont="1" applyFill="1" applyBorder="1" applyAlignment="1" applyProtection="1">
      <alignment horizontal="center"/>
    </xf>
    <xf numFmtId="169" fontId="3" fillId="9" borderId="0" xfId="0" applyNumberFormat="1" applyFont="1" applyFill="1" applyBorder="1" applyAlignment="1" applyProtection="1">
      <alignment horizontal="center"/>
    </xf>
    <xf numFmtId="169" fontId="3" fillId="9" borderId="48" xfId="0" applyNumberFormat="1" applyFont="1" applyFill="1" applyBorder="1" applyAlignment="1" applyProtection="1">
      <alignment horizontal="center"/>
    </xf>
    <xf numFmtId="0" fontId="14" fillId="9" borderId="0" xfId="0" applyFont="1" applyFill="1" applyAlignment="1" applyProtection="1">
      <alignment horizontal="center"/>
    </xf>
    <xf numFmtId="0" fontId="14" fillId="9" borderId="47" xfId="0" applyFont="1" applyFill="1" applyBorder="1" applyAlignment="1" applyProtection="1">
      <alignment horizontal="center"/>
    </xf>
    <xf numFmtId="169" fontId="14" fillId="9" borderId="0" xfId="0" applyNumberFormat="1" applyFont="1" applyFill="1" applyBorder="1" applyAlignment="1" applyProtection="1">
      <alignment horizontal="center"/>
    </xf>
    <xf numFmtId="169" fontId="17" fillId="9" borderId="0" xfId="0" applyNumberFormat="1" applyFont="1" applyFill="1" applyBorder="1" applyAlignment="1" applyProtection="1">
      <alignment horizontal="center"/>
    </xf>
    <xf numFmtId="0" fontId="14" fillId="9" borderId="0" xfId="0" applyFont="1" applyFill="1" applyBorder="1" applyAlignment="1" applyProtection="1">
      <alignment horizontal="center"/>
    </xf>
    <xf numFmtId="169" fontId="14" fillId="9" borderId="48" xfId="0" applyNumberFormat="1" applyFont="1" applyFill="1" applyBorder="1" applyAlignment="1" applyProtection="1">
      <alignment horizontal="center"/>
    </xf>
    <xf numFmtId="0" fontId="50" fillId="9" borderId="0" xfId="0" applyFont="1" applyFill="1" applyBorder="1" applyAlignment="1" applyProtection="1">
      <alignment horizontal="center"/>
    </xf>
    <xf numFmtId="0" fontId="50" fillId="9" borderId="47" xfId="0" applyFont="1" applyFill="1" applyBorder="1" applyAlignment="1" applyProtection="1">
      <alignment horizontal="center"/>
    </xf>
    <xf numFmtId="0" fontId="50" fillId="9" borderId="48" xfId="0" quotePrefix="1" applyFont="1" applyFill="1" applyBorder="1" applyAlignment="1" applyProtection="1">
      <alignment horizontal="left"/>
    </xf>
    <xf numFmtId="169" fontId="50" fillId="9" borderId="0" xfId="0" applyNumberFormat="1" applyFont="1" applyFill="1" applyBorder="1" applyAlignment="1" applyProtection="1">
      <alignment horizontal="center"/>
    </xf>
    <xf numFmtId="169" fontId="50" fillId="9" borderId="48" xfId="0" applyNumberFormat="1" applyFont="1" applyFill="1" applyBorder="1" applyAlignment="1" applyProtection="1">
      <alignment horizontal="center"/>
    </xf>
    <xf numFmtId="49" fontId="7" fillId="9" borderId="0" xfId="0" applyNumberFormat="1" applyFont="1" applyFill="1" applyAlignment="1">
      <alignment horizontal="center"/>
    </xf>
    <xf numFmtId="169" fontId="9" fillId="9" borderId="0" xfId="0" applyNumberFormat="1" applyFont="1" applyFill="1" applyBorder="1"/>
    <xf numFmtId="0" fontId="33" fillId="9" borderId="0" xfId="0" applyFont="1" applyFill="1" applyBorder="1" applyAlignment="1" applyProtection="1">
      <alignment horizontal="center"/>
    </xf>
    <xf numFmtId="0" fontId="2" fillId="9" borderId="0" xfId="0" applyFont="1" applyFill="1"/>
    <xf numFmtId="170" fontId="2" fillId="9" borderId="47" xfId="0" applyNumberFormat="1" applyFont="1" applyFill="1" applyBorder="1" applyProtection="1"/>
    <xf numFmtId="170" fontId="2" fillId="9" borderId="0" xfId="0" applyNumberFormat="1" applyFont="1" applyFill="1" applyBorder="1" applyProtection="1"/>
    <xf numFmtId="170" fontId="2" fillId="9" borderId="0" xfId="0" applyNumberFormat="1" applyFont="1" applyFill="1" applyProtection="1"/>
    <xf numFmtId="164" fontId="2" fillId="9" borderId="47" xfId="5" applyNumberFormat="1" applyFont="1" applyFill="1" applyBorder="1" applyAlignment="1">
      <alignment horizontal="center"/>
    </xf>
    <xf numFmtId="170" fontId="2" fillId="9" borderId="48" xfId="0" applyNumberFormat="1" applyFont="1" applyFill="1" applyBorder="1" applyProtection="1"/>
    <xf numFmtId="0" fontId="7" fillId="9" borderId="0" xfId="0" applyFont="1" applyFill="1" applyAlignment="1" applyProtection="1">
      <alignment horizontal="fill"/>
    </xf>
    <xf numFmtId="170" fontId="7" fillId="9" borderId="47" xfId="0" applyNumberFormat="1" applyFont="1" applyFill="1" applyBorder="1" applyAlignment="1" applyProtection="1">
      <alignment horizontal="fill"/>
    </xf>
    <xf numFmtId="170" fontId="7" fillId="9" borderId="0" xfId="0" applyNumberFormat="1" applyFont="1" applyFill="1" applyBorder="1" applyAlignment="1" applyProtection="1">
      <alignment horizontal="fill"/>
    </xf>
    <xf numFmtId="170" fontId="7" fillId="9" borderId="0" xfId="0" applyNumberFormat="1" applyFont="1" applyFill="1" applyAlignment="1" applyProtection="1">
      <alignment horizontal="fill"/>
    </xf>
    <xf numFmtId="170" fontId="9" fillId="9" borderId="0" xfId="0" applyNumberFormat="1" applyFont="1" applyFill="1" applyBorder="1" applyAlignment="1" applyProtection="1">
      <alignment horizontal="fill"/>
    </xf>
    <xf numFmtId="170" fontId="7" fillId="9" borderId="48" xfId="0" applyNumberFormat="1" applyFont="1" applyFill="1" applyBorder="1" applyAlignment="1" applyProtection="1">
      <alignment horizontal="fill"/>
    </xf>
    <xf numFmtId="0" fontId="9" fillId="9" borderId="0" xfId="0" applyFont="1" applyFill="1" applyAlignment="1" applyProtection="1">
      <alignment horizontal="right"/>
    </xf>
    <xf numFmtId="170" fontId="3" fillId="9" borderId="48" xfId="0" applyNumberFormat="1" applyFont="1" applyFill="1" applyBorder="1" applyProtection="1"/>
    <xf numFmtId="170" fontId="7" fillId="9" borderId="47" xfId="0" applyNumberFormat="1" applyFont="1" applyFill="1" applyBorder="1"/>
    <xf numFmtId="170" fontId="7" fillId="9" borderId="0" xfId="0" applyNumberFormat="1" applyFont="1" applyFill="1" applyBorder="1"/>
    <xf numFmtId="170" fontId="2" fillId="9" borderId="0" xfId="0" applyNumberFormat="1" applyFont="1" applyFill="1"/>
    <xf numFmtId="170" fontId="9" fillId="9" borderId="0" xfId="0" applyNumberFormat="1" applyFont="1" applyFill="1" applyBorder="1"/>
    <xf numFmtId="170" fontId="3" fillId="9" borderId="48" xfId="0" applyNumberFormat="1" applyFont="1" applyFill="1" applyBorder="1"/>
    <xf numFmtId="0" fontId="80" fillId="9" borderId="0" xfId="0" applyFont="1" applyFill="1" applyBorder="1" applyAlignment="1" applyProtection="1">
      <alignment horizontal="center"/>
    </xf>
    <xf numFmtId="49" fontId="81" fillId="9" borderId="0" xfId="0" applyNumberFormat="1" applyFont="1" applyFill="1" applyAlignment="1">
      <alignment horizontal="center"/>
    </xf>
    <xf numFmtId="170" fontId="7" fillId="9" borderId="47" xfId="0" applyNumberFormat="1" applyFont="1" applyFill="1" applyBorder="1" applyProtection="1"/>
    <xf numFmtId="170" fontId="7" fillId="9" borderId="0" xfId="0" applyNumberFormat="1" applyFont="1" applyFill="1" applyProtection="1"/>
    <xf numFmtId="164" fontId="7" fillId="9" borderId="47" xfId="5" applyNumberFormat="1" applyFont="1" applyFill="1" applyBorder="1" applyAlignment="1">
      <alignment horizontal="center"/>
    </xf>
    <xf numFmtId="170" fontId="7" fillId="9" borderId="0" xfId="0" applyNumberFormat="1" applyFont="1" applyFill="1" applyBorder="1" applyProtection="1"/>
    <xf numFmtId="170" fontId="7" fillId="9" borderId="0" xfId="0" applyNumberFormat="1" applyFont="1" applyFill="1"/>
    <xf numFmtId="170" fontId="2" fillId="9" borderId="0" xfId="0" applyNumberFormat="1" applyFont="1" applyFill="1" applyBorder="1"/>
    <xf numFmtId="170" fontId="7" fillId="9" borderId="48" xfId="0" applyNumberFormat="1" applyFont="1" applyFill="1" applyBorder="1"/>
    <xf numFmtId="0" fontId="7" fillId="9" borderId="0" xfId="0" applyFont="1" applyFill="1" applyAlignment="1">
      <alignment horizontal="right"/>
    </xf>
    <xf numFmtId="170" fontId="13" fillId="9" borderId="47" xfId="0" applyNumberFormat="1" applyFont="1" applyFill="1" applyBorder="1"/>
    <xf numFmtId="170" fontId="13" fillId="9" borderId="0" xfId="0" applyNumberFormat="1" applyFont="1" applyFill="1"/>
    <xf numFmtId="0" fontId="13" fillId="9" borderId="0" xfId="0" applyFont="1" applyFill="1"/>
    <xf numFmtId="170" fontId="13" fillId="9" borderId="0" xfId="0" applyNumberFormat="1" applyFont="1" applyFill="1" applyBorder="1"/>
    <xf numFmtId="49" fontId="82" fillId="9" borderId="0" xfId="0" applyNumberFormat="1" applyFont="1" applyFill="1" applyAlignment="1">
      <alignment horizontal="center"/>
    </xf>
    <xf numFmtId="0" fontId="7" fillId="9" borderId="0" xfId="0" quotePrefix="1" applyFont="1" applyFill="1" applyAlignment="1">
      <alignment horizontal="left"/>
    </xf>
    <xf numFmtId="0" fontId="2" fillId="9" borderId="0" xfId="0" applyFont="1" applyFill="1" applyBorder="1"/>
    <xf numFmtId="49" fontId="7" fillId="9" borderId="0" xfId="0" applyNumberFormat="1" applyFont="1" applyFill="1" applyAlignment="1" applyProtection="1">
      <alignment horizontal="center"/>
    </xf>
    <xf numFmtId="170" fontId="9" fillId="9" borderId="0" xfId="0" applyNumberFormat="1" applyFont="1" applyFill="1" applyBorder="1" applyProtection="1"/>
    <xf numFmtId="170" fontId="3" fillId="9" borderId="48" xfId="0" applyNumberFormat="1" applyFont="1" applyFill="1" applyBorder="1" applyAlignment="1" applyProtection="1">
      <alignment horizontal="right"/>
    </xf>
    <xf numFmtId="49" fontId="6" fillId="9" borderId="0" xfId="0" applyNumberFormat="1" applyFont="1" applyFill="1" applyAlignment="1">
      <alignment horizontal="center"/>
    </xf>
    <xf numFmtId="170" fontId="7" fillId="9" borderId="65" xfId="0" applyNumberFormat="1" applyFont="1" applyFill="1" applyBorder="1" applyAlignment="1" applyProtection="1">
      <alignment horizontal="fill"/>
    </xf>
    <xf numFmtId="170" fontId="7" fillId="9" borderId="1" xfId="0" applyNumberFormat="1" applyFont="1" applyFill="1" applyBorder="1" applyAlignment="1" applyProtection="1">
      <alignment horizontal="fill"/>
    </xf>
    <xf numFmtId="9" fontId="7" fillId="9" borderId="1" xfId="0" applyNumberFormat="1" applyFont="1" applyFill="1" applyBorder="1" applyProtection="1"/>
    <xf numFmtId="170" fontId="2" fillId="9" borderId="1" xfId="0" applyNumberFormat="1" applyFont="1" applyFill="1" applyBorder="1" applyAlignment="1" applyProtection="1">
      <alignment horizontal="fill"/>
    </xf>
    <xf numFmtId="0" fontId="7" fillId="9" borderId="66" xfId="0" quotePrefix="1" applyFont="1" applyFill="1" applyBorder="1" applyAlignment="1" applyProtection="1">
      <alignment horizontal="left"/>
    </xf>
    <xf numFmtId="0" fontId="7" fillId="9" borderId="65" xfId="0" applyFont="1" applyFill="1" applyBorder="1"/>
    <xf numFmtId="170" fontId="9" fillId="9" borderId="1" xfId="0" applyNumberFormat="1" applyFont="1" applyFill="1" applyBorder="1" applyAlignment="1" applyProtection="1">
      <alignment horizontal="fill"/>
    </xf>
    <xf numFmtId="49" fontId="7" fillId="9" borderId="0" xfId="0" applyNumberFormat="1" applyFont="1" applyFill="1"/>
    <xf numFmtId="37" fontId="2" fillId="9" borderId="0" xfId="0" applyNumberFormat="1" applyFont="1" applyFill="1" applyBorder="1"/>
    <xf numFmtId="169" fontId="7" fillId="9" borderId="0" xfId="0" applyNumberFormat="1" applyFont="1" applyFill="1" applyAlignment="1" applyProtection="1">
      <alignment horizontal="left"/>
    </xf>
    <xf numFmtId="169" fontId="20" fillId="9" borderId="0" xfId="0" applyNumberFormat="1" applyFont="1" applyFill="1"/>
    <xf numFmtId="37" fontId="7" fillId="9" borderId="0" xfId="0" applyNumberFormat="1" applyFont="1" applyFill="1"/>
    <xf numFmtId="37" fontId="7" fillId="9" borderId="0" xfId="0" quotePrefix="1" applyNumberFormat="1" applyFont="1" applyFill="1" applyAlignment="1" applyProtection="1">
      <alignment horizontal="left"/>
    </xf>
    <xf numFmtId="169" fontId="2" fillId="9" borderId="0" xfId="0" applyNumberFormat="1" applyFont="1" applyFill="1"/>
    <xf numFmtId="0" fontId="14" fillId="9" borderId="0" xfId="0" quotePrefix="1" applyFont="1" applyFill="1" applyAlignment="1">
      <alignment horizontal="left"/>
    </xf>
    <xf numFmtId="37" fontId="2" fillId="9" borderId="0" xfId="0" applyNumberFormat="1" applyFont="1" applyFill="1"/>
    <xf numFmtId="169" fontId="25" fillId="9" borderId="0" xfId="0" applyNumberFormat="1" applyFont="1" applyFill="1" applyAlignment="1">
      <alignment horizontal="right"/>
    </xf>
    <xf numFmtId="38" fontId="7" fillId="9" borderId="0" xfId="0" quotePrefix="1" applyNumberFormat="1" applyFont="1" applyFill="1" applyAlignment="1" applyProtection="1">
      <alignment horizontal="left"/>
    </xf>
    <xf numFmtId="169" fontId="21" fillId="9" borderId="0" xfId="0" applyNumberFormat="1" applyFont="1" applyFill="1"/>
    <xf numFmtId="38" fontId="7" fillId="9" borderId="0" xfId="0" applyNumberFormat="1" applyFont="1" applyFill="1"/>
    <xf numFmtId="169" fontId="3" fillId="9" borderId="0" xfId="0" applyNumberFormat="1" applyFont="1" applyFill="1" applyAlignment="1" applyProtection="1">
      <alignment horizontal="fill"/>
    </xf>
    <xf numFmtId="0" fontId="7" fillId="9" borderId="0" xfId="0" quotePrefix="1" applyFont="1" applyFill="1" applyBorder="1" applyAlignment="1" applyProtection="1">
      <alignment horizontal="left"/>
    </xf>
    <xf numFmtId="0" fontId="10" fillId="9" borderId="0" xfId="0" quotePrefix="1" applyFont="1" applyFill="1" applyAlignment="1" applyProtection="1">
      <alignment horizontal="left"/>
      <protection locked="0"/>
    </xf>
    <xf numFmtId="37" fontId="9" fillId="9" borderId="0" xfId="0" applyNumberFormat="1" applyFont="1" applyFill="1" applyAlignment="1" applyProtection="1">
      <alignment horizontal="left"/>
    </xf>
    <xf numFmtId="169" fontId="19" fillId="9" borderId="0" xfId="0" applyNumberFormat="1" applyFont="1" applyFill="1" applyAlignment="1" applyProtection="1">
      <alignment horizontal="left"/>
      <protection locked="0"/>
    </xf>
    <xf numFmtId="0" fontId="7" fillId="9" borderId="0" xfId="0" applyFont="1" applyFill="1" applyBorder="1" applyAlignment="1" applyProtection="1">
      <alignment horizontal="fill"/>
    </xf>
    <xf numFmtId="37" fontId="7" fillId="9" borderId="0" xfId="0" applyNumberFormat="1" applyFont="1" applyFill="1" applyBorder="1" applyAlignment="1" applyProtection="1">
      <alignment horizontal="fill"/>
    </xf>
    <xf numFmtId="169" fontId="7" fillId="9" borderId="0" xfId="0" applyNumberFormat="1" applyFont="1" applyFill="1" applyBorder="1" applyAlignment="1" applyProtection="1">
      <alignment horizontal="fill"/>
    </xf>
    <xf numFmtId="169" fontId="3" fillId="9" borderId="0" xfId="0" applyNumberFormat="1" applyFont="1" applyFill="1" applyBorder="1" applyAlignment="1" applyProtection="1">
      <alignment horizontal="fill"/>
    </xf>
    <xf numFmtId="14" fontId="3" fillId="9" borderId="0" xfId="0" applyNumberFormat="1" applyFont="1" applyFill="1" applyAlignment="1" applyProtection="1">
      <alignment horizontal="center"/>
      <protection locked="0"/>
    </xf>
    <xf numFmtId="37" fontId="7" fillId="9" borderId="1" xfId="0" applyNumberFormat="1" applyFont="1" applyFill="1" applyBorder="1" applyAlignment="1" applyProtection="1">
      <alignment horizontal="fill"/>
    </xf>
    <xf numFmtId="0" fontId="7" fillId="9" borderId="46" xfId="0" quotePrefix="1" applyFont="1" applyFill="1" applyBorder="1" applyAlignment="1" applyProtection="1">
      <alignment horizontal="left"/>
    </xf>
    <xf numFmtId="1" fontId="2" fillId="9" borderId="0" xfId="0" applyNumberFormat="1" applyFont="1" applyFill="1" applyAlignment="1" applyProtection="1">
      <alignment horizontal="center"/>
    </xf>
    <xf numFmtId="169" fontId="3" fillId="9" borderId="46" xfId="0" applyNumberFormat="1" applyFont="1" applyFill="1" applyBorder="1"/>
    <xf numFmtId="169" fontId="2" fillId="9" borderId="0" xfId="0" applyNumberFormat="1" applyFont="1" applyFill="1" applyAlignment="1" applyProtection="1">
      <alignment horizontal="center"/>
    </xf>
    <xf numFmtId="169" fontId="7" fillId="9" borderId="0" xfId="0" applyNumberFormat="1" applyFont="1" applyFill="1" applyAlignment="1" applyProtection="1">
      <alignment horizontal="center"/>
    </xf>
    <xf numFmtId="0" fontId="2" fillId="9" borderId="0" xfId="0" applyFont="1" applyFill="1" applyAlignment="1">
      <alignment horizontal="center"/>
    </xf>
    <xf numFmtId="169" fontId="7" fillId="9" borderId="0" xfId="0" applyNumberFormat="1" applyFont="1" applyFill="1" applyAlignment="1" applyProtection="1">
      <alignment horizontal="right"/>
    </xf>
    <xf numFmtId="0" fontId="2" fillId="9" borderId="0" xfId="0" applyFont="1" applyFill="1" applyBorder="1" applyAlignment="1" applyProtection="1">
      <alignment horizontal="center"/>
    </xf>
    <xf numFmtId="169" fontId="3" fillId="9" borderId="0" xfId="0" applyNumberFormat="1" applyFont="1" applyFill="1" applyAlignment="1" applyProtection="1">
      <alignment horizontal="center"/>
    </xf>
    <xf numFmtId="169" fontId="14" fillId="9" borderId="0" xfId="0" applyNumberFormat="1" applyFont="1" applyFill="1" applyAlignment="1" applyProtection="1">
      <alignment horizontal="center"/>
    </xf>
    <xf numFmtId="37" fontId="7" fillId="9" borderId="47" xfId="0" applyNumberFormat="1" applyFont="1" applyFill="1" applyBorder="1"/>
    <xf numFmtId="170" fontId="10" fillId="9" borderId="47" xfId="11" applyFill="1" applyBorder="1">
      <alignment horizontal="right"/>
      <protection locked="0"/>
    </xf>
    <xf numFmtId="170" fontId="2" fillId="9" borderId="0" xfId="2" applyNumberFormat="1" applyFont="1" applyFill="1"/>
    <xf numFmtId="164" fontId="2" fillId="9" borderId="0" xfId="0" applyNumberFormat="1" applyFont="1" applyFill="1" applyProtection="1">
      <protection locked="0"/>
    </xf>
    <xf numFmtId="0" fontId="2" fillId="9" borderId="0" xfId="0" applyFont="1" applyFill="1" applyAlignment="1" applyProtection="1">
      <alignment horizontal="center"/>
      <protection locked="0"/>
    </xf>
    <xf numFmtId="170" fontId="3" fillId="9" borderId="0" xfId="0" applyNumberFormat="1" applyFont="1" applyFill="1" applyProtection="1"/>
    <xf numFmtId="0" fontId="10" fillId="9" borderId="0" xfId="0" applyFont="1" applyFill="1" applyAlignment="1" applyProtection="1">
      <alignment horizontal="left"/>
    </xf>
    <xf numFmtId="170" fontId="10" fillId="9" borderId="47" xfId="0" applyNumberFormat="1" applyFont="1" applyFill="1" applyBorder="1" applyProtection="1">
      <protection locked="0"/>
    </xf>
    <xf numFmtId="170" fontId="10" fillId="9" borderId="0" xfId="0" applyNumberFormat="1" applyFont="1" applyFill="1" applyProtection="1"/>
    <xf numFmtId="164" fontId="7" fillId="9" borderId="0" xfId="0" applyNumberFormat="1" applyFont="1" applyFill="1" applyProtection="1">
      <protection locked="0"/>
    </xf>
    <xf numFmtId="0" fontId="13" fillId="9" borderId="0" xfId="0" applyFont="1" applyFill="1" applyAlignment="1" applyProtection="1">
      <alignment horizontal="center"/>
      <protection locked="0"/>
    </xf>
    <xf numFmtId="170" fontId="3" fillId="9" borderId="0" xfId="0" applyNumberFormat="1" applyFont="1" applyFill="1" applyAlignment="1" applyProtection="1">
      <alignment horizontal="fill"/>
    </xf>
    <xf numFmtId="170" fontId="3" fillId="9" borderId="48" xfId="0" applyNumberFormat="1" applyFont="1" applyFill="1" applyBorder="1" applyAlignment="1" applyProtection="1">
      <alignment horizontal="fill"/>
    </xf>
    <xf numFmtId="170" fontId="9" fillId="9" borderId="0" xfId="0" applyNumberFormat="1" applyFont="1" applyFill="1" applyProtection="1"/>
    <xf numFmtId="170" fontId="3" fillId="9" borderId="0" xfId="0" applyNumberFormat="1" applyFont="1" applyFill="1"/>
    <xf numFmtId="0" fontId="7" fillId="9" borderId="0" xfId="0" applyFont="1" applyFill="1" applyAlignment="1">
      <alignment horizontal="left" vertical="top"/>
    </xf>
    <xf numFmtId="0" fontId="7" fillId="9" borderId="0" xfId="0" applyFont="1" applyFill="1" applyAlignment="1">
      <alignment horizontal="right" vertical="top"/>
    </xf>
    <xf numFmtId="170" fontId="22" fillId="9" borderId="47" xfId="0" quotePrefix="1" applyNumberFormat="1" applyFont="1" applyFill="1" applyBorder="1" applyAlignment="1">
      <alignment horizontal="left"/>
    </xf>
    <xf numFmtId="170" fontId="7" fillId="9" borderId="0" xfId="0" applyNumberFormat="1" applyFont="1" applyFill="1" applyAlignment="1" applyProtection="1">
      <alignment horizontal="left"/>
    </xf>
    <xf numFmtId="164" fontId="15" fillId="9" borderId="0" xfId="0" applyNumberFormat="1" applyFont="1" applyFill="1"/>
    <xf numFmtId="170" fontId="2" fillId="9" borderId="47" xfId="0" applyNumberFormat="1" applyFont="1" applyFill="1" applyBorder="1" applyProtection="1">
      <protection locked="0"/>
    </xf>
    <xf numFmtId="0" fontId="2" fillId="9" borderId="0" xfId="0" quotePrefix="1" applyFont="1" applyFill="1" applyAlignment="1">
      <alignment horizontal="left"/>
    </xf>
    <xf numFmtId="0" fontId="2" fillId="9" borderId="0" xfId="0" quotePrefix="1" applyFont="1" applyFill="1" applyAlignment="1">
      <alignment horizontal="left" wrapText="1"/>
    </xf>
    <xf numFmtId="0" fontId="7" fillId="9" borderId="0" xfId="0" quotePrefix="1" applyFont="1" applyFill="1" applyAlignment="1" applyProtection="1">
      <alignment horizontal="left"/>
    </xf>
    <xf numFmtId="170" fontId="7" fillId="9" borderId="47" xfId="0" applyNumberFormat="1" applyFont="1" applyFill="1" applyBorder="1" applyProtection="1">
      <protection locked="0"/>
    </xf>
    <xf numFmtId="0" fontId="13" fillId="9" borderId="65" xfId="0" applyFont="1" applyFill="1" applyBorder="1" applyAlignment="1" applyProtection="1">
      <alignment horizontal="fill"/>
    </xf>
    <xf numFmtId="170" fontId="3" fillId="9" borderId="1" xfId="0" applyNumberFormat="1" applyFont="1" applyFill="1" applyBorder="1" applyAlignment="1" applyProtection="1">
      <alignment horizontal="fill"/>
    </xf>
    <xf numFmtId="170" fontId="3" fillId="9" borderId="66" xfId="0" applyNumberFormat="1" applyFont="1" applyFill="1" applyBorder="1" applyAlignment="1" applyProtection="1">
      <alignment horizontal="fill"/>
    </xf>
    <xf numFmtId="0" fontId="9" fillId="9" borderId="46" xfId="0" applyFont="1" applyFill="1" applyBorder="1" applyAlignment="1" applyProtection="1">
      <alignment horizontal="center"/>
    </xf>
    <xf numFmtId="170" fontId="2" fillId="9" borderId="45" xfId="0" applyNumberFormat="1" applyFont="1" applyFill="1" applyBorder="1" applyProtection="1"/>
    <xf numFmtId="170" fontId="2" fillId="9" borderId="18" xfId="0" applyNumberFormat="1" applyFont="1" applyFill="1" applyBorder="1" applyProtection="1"/>
    <xf numFmtId="9" fontId="7" fillId="9" borderId="0" xfId="0" applyNumberFormat="1" applyFont="1" applyFill="1" applyBorder="1" applyProtection="1"/>
    <xf numFmtId="170" fontId="3" fillId="9" borderId="0" xfId="0" applyNumberFormat="1" applyFont="1" applyFill="1" applyBorder="1" applyProtection="1"/>
    <xf numFmtId="170" fontId="21" fillId="9" borderId="0" xfId="0" applyNumberFormat="1" applyFont="1" applyFill="1" applyBorder="1" applyProtection="1"/>
    <xf numFmtId="0" fontId="7" fillId="9" borderId="2" xfId="0" applyFont="1" applyFill="1" applyBorder="1"/>
    <xf numFmtId="0" fontId="7" fillId="9" borderId="2" xfId="0" quotePrefix="1" applyFont="1" applyFill="1" applyBorder="1" applyAlignment="1">
      <alignment horizontal="left"/>
    </xf>
    <xf numFmtId="37" fontId="7" fillId="9" borderId="2" xfId="0" applyNumberFormat="1" applyFont="1" applyFill="1" applyBorder="1"/>
    <xf numFmtId="9" fontId="7" fillId="9" borderId="2" xfId="0" applyNumberFormat="1" applyFont="1" applyFill="1" applyBorder="1" applyProtection="1"/>
    <xf numFmtId="0" fontId="7" fillId="9" borderId="2" xfId="0" quotePrefix="1" applyFont="1" applyFill="1" applyBorder="1" applyAlignment="1" applyProtection="1">
      <alignment horizontal="left"/>
    </xf>
    <xf numFmtId="169" fontId="7" fillId="9" borderId="2" xfId="0" applyNumberFormat="1" applyFont="1" applyFill="1" applyBorder="1"/>
    <xf numFmtId="169" fontId="3" fillId="9" borderId="2" xfId="0" applyNumberFormat="1" applyFont="1" applyFill="1" applyBorder="1"/>
    <xf numFmtId="9" fontId="74" fillId="9" borderId="1" xfId="0" applyNumberFormat="1" applyFont="1" applyFill="1" applyBorder="1" applyProtection="1"/>
    <xf numFmtId="0" fontId="2" fillId="9" borderId="0" xfId="0" applyFont="1" applyFill="1" applyBorder="1" applyAlignment="1" applyProtection="1">
      <alignment horizontal="fill"/>
    </xf>
    <xf numFmtId="37" fontId="2" fillId="9" borderId="0" xfId="0" applyNumberFormat="1" applyFont="1" applyFill="1" applyBorder="1" applyAlignment="1" applyProtection="1">
      <alignment horizontal="fill"/>
    </xf>
    <xf numFmtId="169" fontId="2" fillId="9" borderId="0" xfId="0" applyNumberFormat="1" applyFont="1" applyFill="1" applyBorder="1" applyAlignment="1" applyProtection="1">
      <alignment horizontal="fill"/>
    </xf>
    <xf numFmtId="0" fontId="2" fillId="9" borderId="0" xfId="0" applyFont="1" applyFill="1" applyAlignment="1">
      <alignment horizontal="left"/>
    </xf>
    <xf numFmtId="169" fontId="2" fillId="9" borderId="0" xfId="0" applyNumberFormat="1" applyFont="1" applyFill="1" applyAlignment="1">
      <alignment horizontal="right"/>
    </xf>
    <xf numFmtId="0" fontId="2" fillId="9" borderId="1" xfId="0" applyFont="1" applyFill="1" applyBorder="1" applyAlignment="1" applyProtection="1">
      <alignment horizontal="fill"/>
    </xf>
    <xf numFmtId="37" fontId="2" fillId="9" borderId="1" xfId="0" applyNumberFormat="1" applyFont="1" applyFill="1" applyBorder="1" applyAlignment="1" applyProtection="1">
      <alignment horizontal="fill"/>
    </xf>
    <xf numFmtId="169" fontId="2" fillId="9" borderId="1" xfId="0" applyNumberFormat="1" applyFont="1" applyFill="1" applyBorder="1" applyAlignment="1" applyProtection="1">
      <alignment horizontal="fill"/>
    </xf>
    <xf numFmtId="0" fontId="2" fillId="9" borderId="0" xfId="0" applyFont="1" applyFill="1" applyAlignment="1" applyProtection="1">
      <alignment horizontal="right"/>
    </xf>
    <xf numFmtId="0" fontId="2" fillId="9" borderId="46" xfId="0" quotePrefix="1" applyFont="1" applyFill="1" applyBorder="1" applyAlignment="1" applyProtection="1">
      <alignment horizontal="left"/>
    </xf>
    <xf numFmtId="0" fontId="2" fillId="9" borderId="45" xfId="0" applyFont="1" applyFill="1" applyBorder="1" applyProtection="1"/>
    <xf numFmtId="169" fontId="2" fillId="9" borderId="18" xfId="0" applyNumberFormat="1" applyFont="1" applyFill="1" applyBorder="1"/>
    <xf numFmtId="169" fontId="2" fillId="9" borderId="18" xfId="0" applyNumberFormat="1" applyFont="1" applyFill="1" applyBorder="1" applyAlignment="1" applyProtection="1">
      <alignment horizontal="right"/>
    </xf>
    <xf numFmtId="1" fontId="2" fillId="9" borderId="18" xfId="0" applyNumberFormat="1" applyFont="1" applyFill="1" applyBorder="1" applyAlignment="1" applyProtection="1">
      <alignment horizontal="center"/>
    </xf>
    <xf numFmtId="0" fontId="2" fillId="9" borderId="45" xfId="0" applyFont="1" applyFill="1" applyBorder="1" applyAlignment="1" applyProtection="1">
      <alignment horizontal="left"/>
    </xf>
    <xf numFmtId="0" fontId="2" fillId="9" borderId="18" xfId="0" applyFont="1" applyFill="1" applyBorder="1"/>
    <xf numFmtId="169" fontId="3" fillId="9" borderId="18" xfId="0" applyNumberFormat="1" applyFont="1" applyFill="1" applyBorder="1"/>
    <xf numFmtId="0" fontId="2" fillId="9" borderId="48" xfId="0" quotePrefix="1" applyFont="1" applyFill="1" applyBorder="1" applyAlignment="1" applyProtection="1">
      <alignment horizontal="left"/>
    </xf>
    <xf numFmtId="0" fontId="2" fillId="9" borderId="47" xfId="0" applyFont="1" applyFill="1" applyBorder="1" applyProtection="1"/>
    <xf numFmtId="169" fontId="2" fillId="9" borderId="0" xfId="0" applyNumberFormat="1" applyFont="1" applyFill="1" applyBorder="1"/>
    <xf numFmtId="169" fontId="2" fillId="9" borderId="0" xfId="0" applyNumberFormat="1" applyFont="1" applyFill="1" applyBorder="1" applyAlignment="1" applyProtection="1">
      <alignment horizontal="right"/>
    </xf>
    <xf numFmtId="0" fontId="2" fillId="9" borderId="47" xfId="0" applyFont="1" applyFill="1" applyBorder="1"/>
    <xf numFmtId="0" fontId="2" fillId="9" borderId="47" xfId="0" applyFont="1" applyFill="1" applyBorder="1" applyProtection="1"/>
    <xf numFmtId="0" fontId="2" fillId="9" borderId="0" xfId="0" applyFont="1" applyFill="1" applyAlignment="1" applyProtection="1">
      <alignment horizontal="center"/>
    </xf>
    <xf numFmtId="0" fontId="2" fillId="9" borderId="47" xfId="0" applyFont="1" applyFill="1" applyBorder="1" applyAlignment="1" applyProtection="1">
      <alignment horizontal="center"/>
    </xf>
    <xf numFmtId="37" fontId="2" fillId="9" borderId="47" xfId="0" applyNumberFormat="1" applyFont="1" applyFill="1" applyBorder="1"/>
    <xf numFmtId="164" fontId="2" fillId="9" borderId="47" xfId="0" applyNumberFormat="1" applyFont="1" applyFill="1" applyBorder="1" applyProtection="1">
      <protection locked="0"/>
    </xf>
    <xf numFmtId="0" fontId="2" fillId="9" borderId="47" xfId="0" applyFont="1" applyFill="1" applyBorder="1" applyAlignment="1" applyProtection="1">
      <alignment horizontal="center"/>
      <protection locked="0"/>
    </xf>
    <xf numFmtId="164" fontId="2" fillId="9" borderId="0" xfId="0" applyNumberFormat="1" applyFont="1" applyFill="1" applyBorder="1" applyProtection="1">
      <protection locked="0"/>
    </xf>
    <xf numFmtId="49" fontId="2" fillId="9" borderId="0" xfId="0" applyNumberFormat="1" applyFont="1" applyFill="1" applyAlignment="1" applyProtection="1">
      <alignment horizontal="center"/>
    </xf>
    <xf numFmtId="0" fontId="13" fillId="9" borderId="47" xfId="0" applyFont="1" applyFill="1" applyBorder="1" applyAlignment="1" applyProtection="1">
      <alignment horizontal="center"/>
      <protection locked="0"/>
    </xf>
    <xf numFmtId="49" fontId="2" fillId="9" borderId="0" xfId="0" applyNumberFormat="1" applyFont="1" applyFill="1" applyAlignment="1">
      <alignment horizontal="center"/>
    </xf>
    <xf numFmtId="0" fontId="2" fillId="9" borderId="0" xfId="0" applyFont="1" applyFill="1" applyAlignment="1" applyProtection="1">
      <alignment horizontal="fill"/>
    </xf>
    <xf numFmtId="170" fontId="2" fillId="9" borderId="0" xfId="0" applyNumberFormat="1" applyFont="1" applyFill="1" applyBorder="1" applyAlignment="1" applyProtection="1">
      <alignment horizontal="fill"/>
    </xf>
    <xf numFmtId="0" fontId="2" fillId="9" borderId="47" xfId="0" applyFont="1" applyFill="1" applyBorder="1" applyAlignment="1" applyProtection="1">
      <alignment horizontal="fill"/>
    </xf>
    <xf numFmtId="170" fontId="3" fillId="9" borderId="0" xfId="0" applyNumberFormat="1" applyFont="1" applyFill="1" applyBorder="1" applyAlignment="1" applyProtection="1">
      <alignment horizontal="fill"/>
    </xf>
    <xf numFmtId="170" fontId="3" fillId="9" borderId="0" xfId="0" applyNumberFormat="1" applyFont="1" applyFill="1" applyBorder="1"/>
    <xf numFmtId="0" fontId="2" fillId="9" borderId="0" xfId="0" applyFont="1" applyFill="1" applyAlignment="1">
      <alignment horizontal="left" vertical="top"/>
    </xf>
    <xf numFmtId="170" fontId="2" fillId="9" borderId="47" xfId="0" applyNumberFormat="1" applyFont="1" applyFill="1" applyBorder="1"/>
    <xf numFmtId="0" fontId="2" fillId="9" borderId="0" xfId="0" applyFont="1" applyFill="1" applyAlignment="1">
      <alignment horizontal="right" vertical="top"/>
    </xf>
    <xf numFmtId="170" fontId="2" fillId="9" borderId="0" xfId="0" applyNumberFormat="1" applyFont="1" applyFill="1" applyBorder="1" applyAlignment="1" applyProtection="1">
      <alignment horizontal="left"/>
    </xf>
    <xf numFmtId="0" fontId="13" fillId="9" borderId="47" xfId="0" applyFont="1" applyFill="1" applyBorder="1"/>
    <xf numFmtId="170" fontId="2" fillId="9" borderId="0" xfId="2" applyNumberFormat="1" applyFont="1" applyFill="1" applyBorder="1"/>
    <xf numFmtId="0" fontId="2" fillId="9" borderId="66" xfId="0" applyFont="1" applyFill="1" applyBorder="1" applyAlignment="1" applyProtection="1">
      <alignment horizontal="fill"/>
    </xf>
    <xf numFmtId="170" fontId="2" fillId="9" borderId="65" xfId="0" applyNumberFormat="1" applyFont="1" applyFill="1" applyBorder="1" applyAlignment="1" applyProtection="1">
      <alignment horizontal="fill"/>
    </xf>
    <xf numFmtId="9" fontId="2" fillId="9" borderId="1" xfId="0" applyNumberFormat="1" applyFont="1" applyFill="1" applyBorder="1" applyProtection="1"/>
    <xf numFmtId="0" fontId="2" fillId="9" borderId="66" xfId="0" quotePrefix="1" applyFont="1" applyFill="1" applyBorder="1" applyAlignment="1" applyProtection="1">
      <alignment horizontal="left"/>
    </xf>
    <xf numFmtId="0" fontId="2" fillId="9" borderId="65" xfId="0" applyFont="1" applyFill="1" applyBorder="1" applyAlignment="1" applyProtection="1">
      <alignment horizontal="fill"/>
    </xf>
    <xf numFmtId="9" fontId="2" fillId="9" borderId="18" xfId="0" applyNumberFormat="1" applyFont="1" applyFill="1" applyBorder="1" applyProtection="1"/>
    <xf numFmtId="170" fontId="9" fillId="9" borderId="18" xfId="0" applyNumberFormat="1" applyFont="1" applyFill="1" applyBorder="1" applyProtection="1"/>
    <xf numFmtId="0" fontId="2" fillId="9" borderId="45" xfId="0" applyFont="1" applyFill="1" applyBorder="1"/>
    <xf numFmtId="170" fontId="3" fillId="9" borderId="18" xfId="0" applyNumberFormat="1" applyFont="1" applyFill="1" applyBorder="1" applyProtection="1"/>
    <xf numFmtId="170" fontId="21" fillId="9" borderId="46" xfId="0" applyNumberFormat="1" applyFont="1" applyFill="1" applyBorder="1" applyProtection="1"/>
    <xf numFmtId="0" fontId="2" fillId="9" borderId="2" xfId="0" applyFont="1" applyFill="1" applyBorder="1"/>
    <xf numFmtId="0" fontId="2" fillId="9" borderId="2" xfId="0" quotePrefix="1" applyFont="1" applyFill="1" applyBorder="1" applyAlignment="1">
      <alignment horizontal="left"/>
    </xf>
    <xf numFmtId="37" fontId="2" fillId="9" borderId="2" xfId="0" applyNumberFormat="1" applyFont="1" applyFill="1" applyBorder="1"/>
    <xf numFmtId="9" fontId="2" fillId="9" borderId="2" xfId="0" applyNumberFormat="1" applyFont="1" applyFill="1" applyBorder="1" applyProtection="1"/>
    <xf numFmtId="0" fontId="2" fillId="9" borderId="2" xfId="0" quotePrefix="1" applyFont="1" applyFill="1" applyBorder="1" applyAlignment="1" applyProtection="1">
      <alignment horizontal="left"/>
    </xf>
    <xf numFmtId="169" fontId="2" fillId="9" borderId="2" xfId="0" applyNumberFormat="1" applyFont="1" applyFill="1" applyBorder="1"/>
    <xf numFmtId="0" fontId="2" fillId="9" borderId="48" xfId="0" quotePrefix="1" applyFont="1" applyFill="1" applyBorder="1" applyAlignment="1">
      <alignment horizontal="left"/>
    </xf>
    <xf numFmtId="0" fontId="2" fillId="9" borderId="18" xfId="0" quotePrefix="1" applyFont="1" applyFill="1" applyBorder="1" applyAlignment="1" applyProtection="1">
      <alignment horizontal="left"/>
    </xf>
    <xf numFmtId="0" fontId="2" fillId="9" borderId="0" xfId="0" quotePrefix="1" applyFont="1" applyFill="1" applyBorder="1" applyAlignment="1" applyProtection="1">
      <alignment horizontal="left"/>
    </xf>
    <xf numFmtId="0" fontId="50" fillId="9" borderId="0" xfId="0" quotePrefix="1" applyFont="1" applyFill="1" applyBorder="1" applyAlignment="1" applyProtection="1">
      <alignment horizontal="left"/>
    </xf>
    <xf numFmtId="0" fontId="2" fillId="9" borderId="1" xfId="0" quotePrefix="1" applyFont="1" applyFill="1" applyBorder="1" applyAlignment="1" applyProtection="1">
      <alignment horizontal="left"/>
    </xf>
    <xf numFmtId="171" fontId="2" fillId="9" borderId="0" xfId="0" applyNumberFormat="1" applyFont="1" applyFill="1" applyBorder="1"/>
    <xf numFmtId="37" fontId="2" fillId="9" borderId="0" xfId="0" applyNumberFormat="1" applyFont="1" applyFill="1" applyBorder="1" applyProtection="1"/>
    <xf numFmtId="37" fontId="9" fillId="9" borderId="0" xfId="0" applyNumberFormat="1" applyFont="1" applyFill="1" applyBorder="1" applyProtection="1"/>
    <xf numFmtId="164" fontId="2" fillId="9" borderId="0" xfId="5" applyNumberFormat="1" applyFont="1" applyFill="1" applyBorder="1"/>
    <xf numFmtId="164" fontId="2" fillId="9" borderId="0" xfId="5" applyNumberFormat="1" applyFont="1" applyFill="1"/>
    <xf numFmtId="164" fontId="74" fillId="9" borderId="0" xfId="0" applyNumberFormat="1" applyFont="1" applyFill="1" applyBorder="1"/>
    <xf numFmtId="164" fontId="2" fillId="9" borderId="0" xfId="0" applyNumberFormat="1" applyFont="1" applyFill="1" applyBorder="1" applyProtection="1"/>
    <xf numFmtId="37" fontId="9" fillId="9" borderId="18" xfId="0" applyNumberFormat="1" applyFont="1" applyFill="1" applyBorder="1" applyProtection="1"/>
    <xf numFmtId="3" fontId="2" fillId="9" borderId="0" xfId="0" applyNumberFormat="1" applyFont="1" applyFill="1" applyBorder="1" applyAlignment="1" applyProtection="1">
      <alignment horizontal="left"/>
    </xf>
    <xf numFmtId="3" fontId="2" fillId="9" borderId="0" xfId="0" applyNumberFormat="1" applyFont="1" applyFill="1" applyBorder="1"/>
    <xf numFmtId="3" fontId="2" fillId="9" borderId="1" xfId="0" applyNumberFormat="1" applyFont="1" applyFill="1" applyBorder="1" applyAlignment="1" applyProtection="1">
      <alignment horizontal="fill"/>
    </xf>
    <xf numFmtId="0" fontId="0" fillId="2" borderId="0" xfId="0" applyFill="1"/>
    <xf numFmtId="0" fontId="0" fillId="0" borderId="0" xfId="0"/>
    <xf numFmtId="37" fontId="86" fillId="18" borderId="0" xfId="0" applyNumberFormat="1" applyFont="1" applyFill="1" applyAlignment="1">
      <alignment horizontal="center"/>
    </xf>
    <xf numFmtId="175" fontId="5" fillId="18" borderId="0" xfId="0" applyNumberFormat="1" applyFont="1" applyFill="1" applyAlignment="1">
      <alignment horizontal="center"/>
    </xf>
    <xf numFmtId="0" fontId="51" fillId="2" borderId="0" xfId="0" applyFont="1" applyFill="1" applyAlignment="1">
      <alignment horizontal="center" vertical="center"/>
    </xf>
    <xf numFmtId="0" fontId="52" fillId="2" borderId="0" xfId="0" applyFont="1" applyFill="1" applyAlignment="1">
      <alignment horizontal="center" vertical="center"/>
    </xf>
    <xf numFmtId="0" fontId="46" fillId="2" borderId="0" xfId="0" applyFont="1" applyFill="1" applyAlignment="1">
      <alignment horizontal="center" vertical="center"/>
    </xf>
    <xf numFmtId="173" fontId="46" fillId="3" borderId="0" xfId="1" applyNumberFormat="1" applyFont="1" applyFill="1" applyAlignment="1">
      <alignment horizontal="center" vertical="center"/>
    </xf>
    <xf numFmtId="173" fontId="47" fillId="3" borderId="0" xfId="1" applyNumberFormat="1" applyFont="1" applyFill="1" applyAlignment="1">
      <alignment horizontal="center" vertical="center"/>
    </xf>
    <xf numFmtId="0" fontId="36" fillId="2" borderId="0" xfId="0" applyFont="1" applyFill="1" applyAlignment="1" applyProtection="1">
      <alignment horizontal="center" vertical="center"/>
    </xf>
    <xf numFmtId="0" fontId="36" fillId="2" borderId="0" xfId="0" applyFont="1" applyFill="1" applyAlignment="1">
      <alignment horizontal="center" vertical="center"/>
    </xf>
    <xf numFmtId="0" fontId="48" fillId="2" borderId="0" xfId="0" applyFont="1" applyFill="1" applyAlignment="1">
      <alignment horizontal="left" vertical="center"/>
    </xf>
    <xf numFmtId="0" fontId="45" fillId="17" borderId="23" xfId="10" applyBorder="1" applyAlignment="1">
      <alignment horizontal="left" indent="1"/>
      <protection locked="0"/>
    </xf>
    <xf numFmtId="0" fontId="2" fillId="9" borderId="0" xfId="0" applyFont="1" applyFill="1" applyProtection="1"/>
    <xf numFmtId="1" fontId="5" fillId="3" borderId="0" xfId="0" quotePrefix="1" applyNumberFormat="1" applyFont="1" applyFill="1" applyAlignment="1">
      <alignment horizontal="center"/>
    </xf>
    <xf numFmtId="0" fontId="27" fillId="10" borderId="0" xfId="3" applyFill="1" applyAlignment="1" applyProtection="1">
      <alignment horizontal="center"/>
    </xf>
    <xf numFmtId="0" fontId="27" fillId="2" borderId="0" xfId="3" applyFill="1" applyAlignment="1" applyProtection="1">
      <alignment horizontal="center"/>
    </xf>
    <xf numFmtId="0" fontId="0" fillId="0" borderId="0" xfId="0"/>
    <xf numFmtId="14" fontId="0" fillId="0" borderId="0" xfId="0" applyNumberFormat="1"/>
    <xf numFmtId="0" fontId="2" fillId="0" borderId="0" xfId="0" applyFont="1"/>
    <xf numFmtId="15" fontId="2" fillId="20" borderId="0" xfId="0" applyNumberFormat="1" applyFont="1" applyFill="1" applyBorder="1" applyAlignment="1" applyProtection="1">
      <alignment horizontal="center"/>
    </xf>
    <xf numFmtId="164" fontId="2" fillId="20" borderId="47" xfId="5" applyNumberFormat="1" applyFont="1" applyFill="1" applyBorder="1" applyAlignment="1">
      <alignment horizontal="center"/>
    </xf>
    <xf numFmtId="0" fontId="2" fillId="20" borderId="47" xfId="0" applyFont="1" applyFill="1" applyBorder="1"/>
    <xf numFmtId="0" fontId="2" fillId="20" borderId="47" xfId="0" applyFont="1" applyFill="1" applyBorder="1" applyAlignment="1" applyProtection="1">
      <alignment horizontal="center"/>
    </xf>
    <xf numFmtId="0" fontId="14" fillId="20" borderId="47" xfId="0" applyFont="1" applyFill="1" applyBorder="1" applyAlignment="1" applyProtection="1">
      <alignment horizontal="center"/>
    </xf>
    <xf numFmtId="10" fontId="2" fillId="20" borderId="47" xfId="5" applyNumberFormat="1" applyFont="1" applyFill="1" applyBorder="1" applyAlignment="1">
      <alignment horizontal="center"/>
    </xf>
    <xf numFmtId="164" fontId="2" fillId="20" borderId="47" xfId="0" applyNumberFormat="1" applyFont="1" applyFill="1" applyBorder="1"/>
    <xf numFmtId="0" fontId="2" fillId="20" borderId="48" xfId="0" applyFont="1" applyFill="1" applyBorder="1"/>
    <xf numFmtId="0" fontId="14" fillId="20" borderId="25" xfId="0" applyFont="1" applyFill="1" applyBorder="1" applyAlignment="1" applyProtection="1">
      <alignment horizontal="center"/>
    </xf>
    <xf numFmtId="0" fontId="9" fillId="20" borderId="0" xfId="0" applyFont="1" applyFill="1" applyBorder="1" applyAlignment="1" applyProtection="1">
      <alignment horizontal="center" wrapText="1"/>
    </xf>
    <xf numFmtId="170" fontId="2" fillId="20" borderId="18" xfId="0" applyNumberFormat="1" applyFont="1" applyFill="1" applyBorder="1" applyProtection="1"/>
    <xf numFmtId="0" fontId="2" fillId="20" borderId="0" xfId="0" applyFont="1" applyFill="1" applyBorder="1"/>
    <xf numFmtId="0" fontId="2" fillId="20" borderId="47" xfId="0" applyFont="1" applyFill="1" applyBorder="1" applyProtection="1"/>
    <xf numFmtId="0" fontId="2" fillId="20" borderId="0" xfId="0" applyFont="1" applyFill="1" applyBorder="1" applyAlignment="1" applyProtection="1">
      <alignment horizontal="right"/>
    </xf>
    <xf numFmtId="0" fontId="3" fillId="20" borderId="0" xfId="0" applyFont="1" applyFill="1" applyBorder="1"/>
    <xf numFmtId="0" fontId="3" fillId="20" borderId="48" xfId="0" applyFont="1" applyFill="1" applyBorder="1"/>
    <xf numFmtId="0" fontId="9" fillId="20" borderId="0" xfId="0" applyFont="1" applyFill="1" applyBorder="1" applyAlignment="1" applyProtection="1">
      <alignment horizontal="center"/>
    </xf>
    <xf numFmtId="0" fontId="2" fillId="20" borderId="48" xfId="0" applyFont="1" applyFill="1" applyBorder="1"/>
    <xf numFmtId="0" fontId="2" fillId="20" borderId="0" xfId="0" quotePrefix="1" applyFont="1" applyFill="1" applyBorder="1" applyAlignment="1" applyProtection="1">
      <alignment horizontal="left"/>
    </xf>
    <xf numFmtId="0" fontId="2" fillId="20" borderId="71" xfId="0" applyFont="1" applyFill="1" applyBorder="1" applyAlignment="1">
      <alignment horizontal="center"/>
    </xf>
    <xf numFmtId="0" fontId="14" fillId="20" borderId="71" xfId="0" applyFont="1" applyFill="1" applyBorder="1" applyAlignment="1" applyProtection="1">
      <alignment horizontal="center"/>
    </xf>
    <xf numFmtId="0" fontId="50" fillId="20" borderId="71" xfId="0" applyFont="1" applyFill="1" applyBorder="1" applyAlignment="1" applyProtection="1">
      <alignment horizontal="center"/>
    </xf>
    <xf numFmtId="170" fontId="2" fillId="20" borderId="72" xfId="5" applyNumberFormat="1" applyFont="1" applyFill="1" applyBorder="1" applyAlignment="1">
      <alignment horizontal="center"/>
    </xf>
    <xf numFmtId="170" fontId="2" fillId="20" borderId="71" xfId="0" applyNumberFormat="1" applyFont="1" applyFill="1" applyBorder="1" applyAlignment="1" applyProtection="1">
      <alignment horizontal="fill"/>
    </xf>
    <xf numFmtId="170" fontId="87" fillId="20" borderId="71" xfId="0" applyNumberFormat="1" applyFont="1" applyFill="1" applyBorder="1"/>
    <xf numFmtId="170" fontId="87" fillId="20" borderId="71" xfId="0" applyNumberFormat="1" applyFont="1" applyFill="1" applyBorder="1" applyProtection="1"/>
    <xf numFmtId="170" fontId="9" fillId="9" borderId="65" xfId="0" applyNumberFormat="1" applyFont="1" applyFill="1" applyBorder="1" applyAlignment="1" applyProtection="1">
      <alignment horizontal="fill"/>
    </xf>
    <xf numFmtId="170" fontId="9" fillId="9" borderId="66" xfId="0" applyNumberFormat="1" applyFont="1" applyFill="1" applyBorder="1" applyAlignment="1" applyProtection="1">
      <alignment horizontal="fill"/>
    </xf>
    <xf numFmtId="0" fontId="88" fillId="9" borderId="0" xfId="0" applyFont="1" applyFill="1"/>
    <xf numFmtId="164" fontId="28" fillId="0" borderId="0" xfId="5" applyNumberFormat="1" applyFont="1" applyFill="1"/>
    <xf numFmtId="164" fontId="28" fillId="5" borderId="5" xfId="5" applyNumberFormat="1" applyFont="1" applyFill="1" applyBorder="1"/>
    <xf numFmtId="164" fontId="28" fillId="5" borderId="0" xfId="5" applyNumberFormat="1" applyFont="1" applyFill="1"/>
    <xf numFmtId="164" fontId="28" fillId="5" borderId="0" xfId="5" applyNumberFormat="1" applyFont="1" applyFill="1" applyAlignment="1">
      <alignment horizontal="center"/>
    </xf>
    <xf numFmtId="164" fontId="28" fillId="4" borderId="0" xfId="5" applyNumberFormat="1" applyFont="1" applyFill="1"/>
    <xf numFmtId="164" fontId="32" fillId="0" borderId="0" xfId="5" quotePrefix="1" applyNumberFormat="1" applyFont="1" applyFill="1" applyAlignment="1">
      <alignment horizontal="left"/>
    </xf>
    <xf numFmtId="164" fontId="28" fillId="5" borderId="0" xfId="5" quotePrefix="1" applyNumberFormat="1" applyFont="1" applyFill="1" applyAlignment="1">
      <alignment horizontal="left"/>
    </xf>
    <xf numFmtId="1" fontId="28" fillId="5" borderId="0" xfId="5" applyNumberFormat="1" applyFont="1" applyFill="1"/>
    <xf numFmtId="10" fontId="27" fillId="0" borderId="0" xfId="4" applyNumberFormat="1" applyFont="1" applyFill="1" applyAlignment="1" applyProtection="1">
      <alignment horizontal="left"/>
    </xf>
    <xf numFmtId="0" fontId="0" fillId="0" borderId="0" xfId="0"/>
    <xf numFmtId="170" fontId="2" fillId="20" borderId="72" xfId="0" applyNumberFormat="1" applyFont="1" applyFill="1" applyBorder="1" applyAlignment="1" applyProtection="1">
      <alignment horizontal="center"/>
    </xf>
    <xf numFmtId="0" fontId="2" fillId="20" borderId="48" xfId="0" applyFont="1" applyFill="1" applyBorder="1" applyAlignment="1">
      <alignment horizontal="center"/>
    </xf>
    <xf numFmtId="0" fontId="2" fillId="20" borderId="48" xfId="0" applyFont="1" applyFill="1" applyBorder="1" applyAlignment="1" applyProtection="1">
      <alignment horizontal="center"/>
      <protection locked="0"/>
    </xf>
    <xf numFmtId="170" fontId="9" fillId="9" borderId="1" xfId="0" applyNumberFormat="1" applyFont="1" applyFill="1" applyBorder="1" applyAlignment="1" applyProtection="1">
      <alignment horizontal="center"/>
    </xf>
    <xf numFmtId="170" fontId="9" fillId="20" borderId="46" xfId="0" applyNumberFormat="1" applyFont="1" applyFill="1" applyBorder="1" applyAlignment="1" applyProtection="1">
      <alignment horizontal="center"/>
    </xf>
    <xf numFmtId="170" fontId="2" fillId="20" borderId="78" xfId="0" applyNumberFormat="1" applyFont="1" applyFill="1" applyBorder="1" applyAlignment="1" applyProtection="1">
      <alignment horizontal="center"/>
    </xf>
    <xf numFmtId="0" fontId="2" fillId="2" borderId="0" xfId="0" applyFont="1" applyFill="1" applyAlignment="1">
      <alignment horizontal="center"/>
    </xf>
    <xf numFmtId="0" fontId="2" fillId="10" borderId="0" xfId="0" applyFont="1" applyFill="1" applyAlignment="1">
      <alignment horizontal="center"/>
    </xf>
    <xf numFmtId="0" fontId="0" fillId="0" borderId="0" xfId="0"/>
    <xf numFmtId="0" fontId="33" fillId="21" borderId="22" xfId="0" applyFont="1" applyFill="1" applyBorder="1" applyAlignment="1">
      <alignment horizontal="center"/>
    </xf>
    <xf numFmtId="0" fontId="16" fillId="9" borderId="0" xfId="0" applyFont="1" applyFill="1" applyAlignment="1">
      <alignment horizontal="center"/>
    </xf>
    <xf numFmtId="10" fontId="12" fillId="8" borderId="43" xfId="5" applyNumberFormat="1" applyFont="1" applyFill="1" applyBorder="1"/>
    <xf numFmtId="10" fontId="2" fillId="0" borderId="43" xfId="0" applyNumberFormat="1" applyFont="1" applyFill="1" applyBorder="1"/>
    <xf numFmtId="10" fontId="12" fillId="8" borderId="71" xfId="5" applyNumberFormat="1" applyFont="1" applyFill="1" applyBorder="1"/>
    <xf numFmtId="10" fontId="12" fillId="8" borderId="79" xfId="5" applyNumberFormat="1" applyFont="1" applyFill="1" applyBorder="1"/>
    <xf numFmtId="37" fontId="90" fillId="18" borderId="0" xfId="0" applyNumberFormat="1" applyFont="1" applyFill="1" applyAlignment="1">
      <alignment horizontal="center"/>
    </xf>
    <xf numFmtId="0" fontId="0" fillId="0" borderId="0" xfId="0"/>
    <xf numFmtId="0" fontId="0" fillId="0" borderId="0" xfId="0"/>
    <xf numFmtId="0" fontId="69" fillId="0" borderId="0" xfId="0" applyFont="1" applyAlignment="1">
      <alignment wrapText="1"/>
    </xf>
    <xf numFmtId="0" fontId="0" fillId="0" borderId="0" xfId="0" applyAlignment="1">
      <alignment vertical="center"/>
    </xf>
    <xf numFmtId="0" fontId="69" fillId="0" borderId="0" xfId="0" applyFont="1" applyAlignment="1">
      <alignment vertical="center" wrapText="1"/>
    </xf>
    <xf numFmtId="0" fontId="69" fillId="0" borderId="0" xfId="0" applyFont="1" applyAlignment="1">
      <alignment horizontal="left" vertical="center" wrapText="1"/>
    </xf>
    <xf numFmtId="0" fontId="69" fillId="0" borderId="9" xfId="0" applyFont="1" applyBorder="1" applyAlignment="1">
      <alignment horizontal="left" vertical="center" wrapText="1"/>
    </xf>
    <xf numFmtId="0" fontId="67" fillId="14" borderId="62" xfId="7" applyFont="1" applyBorder="1" applyAlignment="1">
      <alignment horizontal="center" vertical="center" wrapText="1"/>
    </xf>
    <xf numFmtId="0" fontId="67" fillId="14" borderId="60" xfId="7" applyFont="1" applyBorder="1" applyAlignment="1">
      <alignment horizontal="center" wrapText="1"/>
    </xf>
    <xf numFmtId="0" fontId="67" fillId="14" borderId="63" xfId="7" applyFont="1" applyBorder="1" applyAlignment="1">
      <alignment horizontal="center" wrapText="1"/>
    </xf>
    <xf numFmtId="0" fontId="0" fillId="0" borderId="0" xfId="0" applyAlignment="1">
      <alignment horizontal="center"/>
    </xf>
    <xf numFmtId="0" fontId="67" fillId="14" borderId="55" xfId="7" applyFont="1" applyBorder="1" applyAlignment="1">
      <alignment horizontal="center" vertical="center" wrapText="1"/>
    </xf>
    <xf numFmtId="0" fontId="67" fillId="14" borderId="54" xfId="7" applyFont="1" applyBorder="1" applyAlignment="1">
      <alignment horizontal="center" vertical="center" wrapText="1"/>
    </xf>
    <xf numFmtId="0" fontId="0" fillId="0" borderId="0" xfId="0" applyAlignment="1">
      <alignment horizontal="center" vertical="center"/>
    </xf>
    <xf numFmtId="0" fontId="68" fillId="15" borderId="0" xfId="8" applyBorder="1" applyAlignment="1">
      <alignment horizontal="center" vertical="center" wrapText="1"/>
    </xf>
    <xf numFmtId="0" fontId="71" fillId="0" borderId="0" xfId="0" applyFont="1" applyBorder="1" applyAlignment="1">
      <alignment vertical="top" wrapText="1"/>
    </xf>
    <xf numFmtId="0" fontId="66" fillId="13" borderId="57" xfId="6" applyBorder="1" applyAlignment="1">
      <alignment vertical="center"/>
    </xf>
    <xf numFmtId="0" fontId="66" fillId="13" borderId="57" xfId="6" applyBorder="1" applyAlignment="1">
      <alignment horizontal="center" vertical="center"/>
    </xf>
    <xf numFmtId="0" fontId="66" fillId="13" borderId="57" xfId="6" applyBorder="1" applyAlignment="1">
      <alignment vertical="center" wrapText="1"/>
    </xf>
    <xf numFmtId="0" fontId="66" fillId="13" borderId="57" xfId="6" applyBorder="1" applyAlignment="1">
      <alignment horizontal="center" vertical="center" wrapText="1"/>
    </xf>
    <xf numFmtId="0" fontId="66" fillId="13" borderId="44" xfId="6" applyAlignment="1">
      <alignment vertical="center"/>
    </xf>
    <xf numFmtId="0" fontId="66" fillId="13" borderId="44" xfId="6" quotePrefix="1" applyAlignment="1">
      <alignment horizontal="center" vertical="center"/>
    </xf>
    <xf numFmtId="0" fontId="66" fillId="13" borderId="44" xfId="6" applyAlignment="1">
      <alignment vertical="center" wrapText="1"/>
    </xf>
    <xf numFmtId="0" fontId="66" fillId="13" borderId="44" xfId="6" applyAlignment="1">
      <alignment horizontal="center" vertical="center" wrapText="1"/>
    </xf>
    <xf numFmtId="0" fontId="66" fillId="13" borderId="44" xfId="6" applyAlignment="1">
      <alignment horizontal="center" vertical="center"/>
    </xf>
    <xf numFmtId="0" fontId="0" fillId="0" borderId="0" xfId="0" applyAlignment="1">
      <alignment wrapText="1"/>
    </xf>
    <xf numFmtId="0" fontId="67" fillId="14" borderId="56" xfId="7" applyFont="1" applyBorder="1" applyAlignment="1">
      <alignment horizontal="center" vertical="center" wrapText="1"/>
    </xf>
    <xf numFmtId="0" fontId="66" fillId="13" borderId="57" xfId="6" applyBorder="1" applyAlignment="1">
      <alignment horizontal="left" vertical="center"/>
    </xf>
    <xf numFmtId="0" fontId="66" fillId="13" borderId="44" xfId="6" quotePrefix="1" applyAlignment="1">
      <alignment horizontal="left" vertical="center"/>
    </xf>
    <xf numFmtId="0" fontId="66" fillId="13" borderId="44" xfId="6" quotePrefix="1" applyAlignment="1">
      <alignment horizontal="left" vertical="center" wrapText="1"/>
    </xf>
    <xf numFmtId="1" fontId="0" fillId="11" borderId="0" xfId="0" applyNumberFormat="1" applyFill="1"/>
    <xf numFmtId="1" fontId="0" fillId="2" borderId="0" xfId="0" applyNumberFormat="1" applyFill="1"/>
    <xf numFmtId="1" fontId="40" fillId="2" borderId="0" xfId="0" applyNumberFormat="1" applyFont="1" applyFill="1" applyAlignment="1" applyProtection="1">
      <alignment horizontal="left"/>
    </xf>
    <xf numFmtId="1" fontId="34" fillId="7" borderId="0" xfId="1" applyNumberFormat="1" applyFont="1" applyFill="1" applyAlignment="1" applyProtection="1">
      <alignment horizontal="center" vertical="center"/>
    </xf>
    <xf numFmtId="1" fontId="3" fillId="2" borderId="0" xfId="0" applyNumberFormat="1" applyFont="1" applyFill="1" applyAlignment="1" applyProtection="1">
      <alignment horizontal="left"/>
    </xf>
    <xf numFmtId="1" fontId="3" fillId="2" borderId="0" xfId="0" applyNumberFormat="1" applyFont="1" applyFill="1" applyAlignment="1" applyProtection="1"/>
    <xf numFmtId="1" fontId="3" fillId="2" borderId="0" xfId="0" applyNumberFormat="1" applyFont="1" applyFill="1" applyAlignment="1" applyProtection="1">
      <alignment horizontal="right"/>
    </xf>
    <xf numFmtId="1" fontId="3" fillId="18" borderId="0" xfId="0" applyNumberFormat="1" applyFont="1" applyFill="1" applyAlignment="1" applyProtection="1">
      <alignment horizontal="right"/>
    </xf>
    <xf numFmtId="1" fontId="3" fillId="18" borderId="0" xfId="0" quotePrefix="1" applyNumberFormat="1" applyFont="1" applyFill="1" applyAlignment="1" applyProtection="1">
      <alignment horizontal="right"/>
    </xf>
    <xf numFmtId="1" fontId="3" fillId="2" borderId="0" xfId="0" applyNumberFormat="1" applyFont="1" applyFill="1"/>
    <xf numFmtId="1" fontId="3" fillId="18" borderId="1" xfId="0" applyNumberFormat="1" applyFont="1" applyFill="1" applyBorder="1" applyAlignment="1" applyProtection="1">
      <alignment horizontal="right"/>
    </xf>
    <xf numFmtId="1" fontId="3" fillId="18" borderId="0" xfId="0" applyNumberFormat="1" applyFont="1" applyFill="1" applyAlignment="1" applyProtection="1"/>
    <xf numFmtId="1" fontId="3" fillId="2" borderId="0" xfId="0" applyNumberFormat="1" applyFont="1" applyFill="1" applyAlignment="1"/>
    <xf numFmtId="1" fontId="3" fillId="2" borderId="2" xfId="0" applyNumberFormat="1" applyFont="1" applyFill="1" applyBorder="1" applyAlignment="1" applyProtection="1"/>
    <xf numFmtId="1" fontId="3" fillId="18" borderId="18" xfId="0" applyNumberFormat="1" applyFont="1" applyFill="1" applyBorder="1" applyAlignment="1" applyProtection="1"/>
    <xf numFmtId="0" fontId="0" fillId="0" borderId="0" xfId="0" applyAlignment="1">
      <alignment horizontal="center"/>
    </xf>
    <xf numFmtId="0" fontId="45" fillId="22" borderId="2" xfId="10" applyFill="1" applyBorder="1">
      <alignment horizontal="center"/>
      <protection locked="0"/>
    </xf>
    <xf numFmtId="0" fontId="7" fillId="22" borderId="0" xfId="0" applyFont="1" applyFill="1" applyBorder="1"/>
    <xf numFmtId="0" fontId="7" fillId="22" borderId="0" xfId="0" applyFont="1" applyFill="1"/>
    <xf numFmtId="0" fontId="5" fillId="0" borderId="0" xfId="0" applyFont="1" applyFill="1" applyAlignment="1">
      <alignment horizontal="left"/>
    </xf>
    <xf numFmtId="169" fontId="4" fillId="9" borderId="0" xfId="0" applyNumberFormat="1" applyFont="1" applyFill="1"/>
    <xf numFmtId="169" fontId="4" fillId="9" borderId="0" xfId="0" applyNumberFormat="1" applyFont="1" applyFill="1" applyAlignment="1">
      <alignment horizontal="right"/>
    </xf>
    <xf numFmtId="169" fontId="5" fillId="9" borderId="0" xfId="0" applyNumberFormat="1" applyFont="1" applyFill="1" applyAlignment="1">
      <alignment horizontal="right"/>
    </xf>
    <xf numFmtId="0" fontId="5" fillId="9" borderId="0" xfId="0" applyFont="1" applyFill="1" applyProtection="1"/>
    <xf numFmtId="169" fontId="5" fillId="9" borderId="0" xfId="0" applyNumberFormat="1" applyFont="1" applyFill="1"/>
    <xf numFmtId="14" fontId="28" fillId="9" borderId="0" xfId="0" applyNumberFormat="1" applyFont="1" applyFill="1" applyAlignment="1" applyProtection="1">
      <alignment horizontal="center"/>
      <protection locked="0"/>
    </xf>
    <xf numFmtId="0" fontId="4" fillId="9" borderId="0" xfId="0" applyFont="1" applyFill="1"/>
    <xf numFmtId="0" fontId="4" fillId="9" borderId="0" xfId="0" applyFont="1" applyFill="1" applyProtection="1"/>
    <xf numFmtId="0" fontId="4" fillId="9" borderId="0" xfId="0" applyFont="1" applyFill="1" applyBorder="1"/>
    <xf numFmtId="0" fontId="5" fillId="9" borderId="0" xfId="0" applyFont="1" applyFill="1" applyAlignment="1" applyProtection="1">
      <alignment horizontal="left"/>
    </xf>
    <xf numFmtId="0" fontId="5" fillId="9" borderId="0" xfId="0" applyFont="1" applyFill="1"/>
    <xf numFmtId="0" fontId="4" fillId="9" borderId="0" xfId="0" applyFont="1" applyFill="1" applyAlignment="1">
      <alignment horizontal="left"/>
    </xf>
    <xf numFmtId="0" fontId="4" fillId="9" borderId="0" xfId="0" applyFont="1" applyFill="1" applyAlignment="1" applyProtection="1">
      <alignment horizontal="left"/>
    </xf>
    <xf numFmtId="169" fontId="30" fillId="9" borderId="0" xfId="0" applyNumberFormat="1" applyFont="1" applyFill="1"/>
    <xf numFmtId="169" fontId="41" fillId="9" borderId="0" xfId="0" applyNumberFormat="1" applyFont="1" applyFill="1" applyProtection="1">
      <protection locked="0"/>
    </xf>
    <xf numFmtId="169" fontId="91" fillId="9" borderId="0" xfId="0" applyNumberFormat="1" applyFont="1" applyFill="1" applyAlignment="1">
      <alignment horizontal="right"/>
    </xf>
    <xf numFmtId="9" fontId="92" fillId="9" borderId="0" xfId="0" applyNumberFormat="1" applyFont="1" applyFill="1"/>
    <xf numFmtId="170" fontId="92" fillId="9" borderId="0" xfId="1" applyNumberFormat="1" applyFont="1" applyFill="1" applyProtection="1"/>
    <xf numFmtId="9" fontId="93" fillId="9" borderId="0" xfId="0" applyNumberFormat="1" applyFont="1" applyFill="1"/>
    <xf numFmtId="169" fontId="94" fillId="9" borderId="0" xfId="0" applyNumberFormat="1" applyFont="1" applyFill="1" applyAlignment="1">
      <alignment horizontal="right"/>
    </xf>
    <xf numFmtId="169" fontId="93" fillId="9" borderId="0" xfId="0" applyNumberFormat="1" applyFont="1" applyFill="1"/>
    <xf numFmtId="170" fontId="92" fillId="9" borderId="0" xfId="0" applyNumberFormat="1" applyFont="1" applyFill="1"/>
    <xf numFmtId="37" fontId="94" fillId="22" borderId="0" xfId="0" applyNumberFormat="1" applyFont="1" applyFill="1" applyBorder="1"/>
    <xf numFmtId="0" fontId="94" fillId="22" borderId="0" xfId="0" applyFont="1" applyFill="1" applyBorder="1"/>
    <xf numFmtId="37" fontId="94" fillId="22" borderId="0" xfId="0" applyNumberFormat="1" applyFont="1" applyFill="1"/>
    <xf numFmtId="37" fontId="94" fillId="22" borderId="0" xfId="0" applyNumberFormat="1" applyFont="1" applyFill="1" applyAlignment="1">
      <alignment horizontal="left"/>
    </xf>
    <xf numFmtId="37" fontId="94" fillId="9" borderId="0" xfId="0" applyNumberFormat="1" applyFont="1" applyFill="1"/>
    <xf numFmtId="0" fontId="94" fillId="9" borderId="0" xfId="0" applyFont="1" applyFill="1"/>
    <xf numFmtId="169" fontId="50" fillId="9" borderId="47" xfId="0" applyNumberFormat="1" applyFont="1" applyFill="1" applyBorder="1" applyAlignment="1" applyProtection="1">
      <alignment horizontal="center"/>
    </xf>
    <xf numFmtId="0" fontId="2" fillId="20" borderId="0" xfId="0" applyFont="1" applyFill="1" applyBorder="1" applyAlignment="1" applyProtection="1">
      <alignment horizontal="center"/>
    </xf>
    <xf numFmtId="0" fontId="80" fillId="10" borderId="22" xfId="0" applyFont="1" applyFill="1" applyBorder="1" applyAlignment="1">
      <alignment horizontal="center"/>
    </xf>
    <xf numFmtId="0" fontId="80" fillId="9" borderId="0" xfId="0" applyFont="1" applyFill="1" applyBorder="1" applyAlignment="1" applyProtection="1">
      <alignment horizontal="center"/>
    </xf>
    <xf numFmtId="164" fontId="10" fillId="9" borderId="0" xfId="12" applyNumberFormat="1" applyFill="1">
      <alignment horizontal="right"/>
      <protection locked="0"/>
    </xf>
    <xf numFmtId="164" fontId="7" fillId="9" borderId="0" xfId="0" applyNumberFormat="1" applyFont="1" applyFill="1" applyAlignment="1" applyProtection="1">
      <alignment horizontal="fill"/>
    </xf>
    <xf numFmtId="164" fontId="7" fillId="9" borderId="0" xfId="0" applyNumberFormat="1" applyFont="1" applyFill="1"/>
    <xf numFmtId="164" fontId="10" fillId="9" borderId="0" xfId="12" applyNumberFormat="1" applyFill="1" applyProtection="1">
      <alignment horizontal="right"/>
    </xf>
    <xf numFmtId="164" fontId="87" fillId="9" borderId="0" xfId="5" applyNumberFormat="1" applyFont="1" applyFill="1" applyBorder="1"/>
    <xf numFmtId="164" fontId="87" fillId="9" borderId="0" xfId="0" applyNumberFormat="1" applyFont="1" applyFill="1" applyBorder="1" applyProtection="1">
      <protection locked="0"/>
    </xf>
    <xf numFmtId="164" fontId="74" fillId="9" borderId="1" xfId="0" applyNumberFormat="1" applyFont="1" applyFill="1" applyBorder="1" applyProtection="1"/>
    <xf numFmtId="164" fontId="2" fillId="9" borderId="0" xfId="0" applyNumberFormat="1" applyFont="1" applyFill="1" applyBorder="1"/>
    <xf numFmtId="164" fontId="74" fillId="9" borderId="0" xfId="0" applyNumberFormat="1" applyFont="1" applyFill="1"/>
    <xf numFmtId="164" fontId="87" fillId="9" borderId="0" xfId="5" applyNumberFormat="1" applyFont="1" applyFill="1"/>
    <xf numFmtId="164" fontId="74" fillId="9" borderId="0" xfId="0" applyNumberFormat="1" applyFont="1" applyFill="1" applyProtection="1">
      <protection locked="0"/>
    </xf>
    <xf numFmtId="164" fontId="87" fillId="9" borderId="0" xfId="0" applyNumberFormat="1" applyFont="1" applyFill="1" applyProtection="1">
      <protection locked="0"/>
    </xf>
    <xf numFmtId="164" fontId="2" fillId="9" borderId="0" xfId="0" applyNumberFormat="1" applyFont="1" applyFill="1" applyProtection="1"/>
    <xf numFmtId="164" fontId="7" fillId="9" borderId="0" xfId="0" applyNumberFormat="1" applyFont="1" applyFill="1" applyProtection="1"/>
    <xf numFmtId="164" fontId="13" fillId="9" borderId="0" xfId="0" applyNumberFormat="1" applyFont="1" applyFill="1"/>
    <xf numFmtId="164" fontId="7" fillId="9" borderId="1" xfId="0" applyNumberFormat="1" applyFont="1" applyFill="1" applyBorder="1" applyProtection="1"/>
    <xf numFmtId="9" fontId="7" fillId="9" borderId="18" xfId="0" applyNumberFormat="1" applyFont="1" applyFill="1" applyBorder="1" applyProtection="1"/>
    <xf numFmtId="0" fontId="7" fillId="9" borderId="45" xfId="0" applyFont="1" applyFill="1" applyBorder="1"/>
    <xf numFmtId="0" fontId="7" fillId="9" borderId="18" xfId="0" applyFont="1" applyFill="1" applyBorder="1"/>
    <xf numFmtId="1" fontId="3" fillId="2" borderId="0" xfId="17" applyNumberFormat="1" applyFont="1" applyFill="1"/>
    <xf numFmtId="1" fontId="3" fillId="4" borderId="0" xfId="17" applyNumberFormat="1" applyFont="1" applyFill="1"/>
    <xf numFmtId="1" fontId="21" fillId="0" borderId="0" xfId="17" quotePrefix="1" applyNumberFormat="1" applyFont="1"/>
    <xf numFmtId="1" fontId="3" fillId="0" borderId="0" xfId="17" applyNumberFormat="1" applyFont="1" applyFill="1"/>
    <xf numFmtId="1" fontId="34" fillId="0" borderId="70" xfId="17" applyNumberFormat="1" applyFont="1" applyBorder="1" applyAlignment="1">
      <alignment horizontal="center"/>
    </xf>
    <xf numFmtId="1" fontId="34" fillId="0" borderId="67" xfId="17" applyNumberFormat="1" applyFont="1" applyBorder="1" applyAlignment="1">
      <alignment horizontal="center"/>
    </xf>
    <xf numFmtId="1" fontId="34" fillId="0" borderId="69" xfId="17" applyNumberFormat="1" applyFont="1" applyBorder="1" applyAlignment="1">
      <alignment horizontal="center"/>
    </xf>
    <xf numFmtId="4" fontId="3" fillId="0" borderId="10" xfId="17" applyNumberFormat="1" applyFont="1" applyBorder="1"/>
    <xf numFmtId="4" fontId="3" fillId="0" borderId="14" xfId="17" applyNumberFormat="1" applyFont="1" applyBorder="1"/>
    <xf numFmtId="4" fontId="3" fillId="0" borderId="0" xfId="17" applyNumberFormat="1" applyFont="1"/>
    <xf numFmtId="10" fontId="28" fillId="12" borderId="22" xfId="17" applyNumberFormat="1" applyFont="1" applyFill="1" applyBorder="1"/>
    <xf numFmtId="17" fontId="3" fillId="2" borderId="0" xfId="17" applyNumberFormat="1" applyFont="1" applyFill="1"/>
    <xf numFmtId="1" fontId="21" fillId="0" borderId="16" xfId="17" quotePrefix="1" applyNumberFormat="1" applyFont="1" applyBorder="1" applyAlignment="1">
      <alignment horizontal="center"/>
    </xf>
    <xf numFmtId="9" fontId="3" fillId="0" borderId="0" xfId="17" applyNumberFormat="1" applyFont="1" applyBorder="1" applyAlignment="1" applyProtection="1">
      <alignment horizontal="center"/>
    </xf>
    <xf numFmtId="165" fontId="9" fillId="0" borderId="0" xfId="17" applyNumberFormat="1" applyFont="1" applyFill="1" applyProtection="1"/>
    <xf numFmtId="9" fontId="3" fillId="2" borderId="0" xfId="17" applyNumberFormat="1" applyFont="1" applyFill="1" applyBorder="1" applyAlignment="1" applyProtection="1">
      <alignment horizontal="center"/>
    </xf>
    <xf numFmtId="166" fontId="18" fillId="2" borderId="0" xfId="17" applyNumberFormat="1" applyFont="1" applyFill="1" applyProtection="1">
      <protection locked="0"/>
    </xf>
    <xf numFmtId="165" fontId="18" fillId="2" borderId="0" xfId="17" applyNumberFormat="1" applyFont="1" applyFill="1" applyProtection="1">
      <protection locked="0"/>
    </xf>
    <xf numFmtId="167" fontId="3" fillId="2" borderId="0" xfId="17" applyNumberFormat="1" applyFont="1" applyFill="1"/>
    <xf numFmtId="1" fontId="3" fillId="0" borderId="0" xfId="17" applyNumberFormat="1" applyFont="1"/>
    <xf numFmtId="0" fontId="45" fillId="17" borderId="24" xfId="10" applyBorder="1" applyAlignment="1">
      <alignment horizontal="left" indent="1"/>
      <protection locked="0"/>
    </xf>
    <xf numFmtId="0" fontId="7" fillId="3" borderId="0" xfId="0" applyNumberFormat="1" applyFont="1" applyFill="1" applyAlignment="1">
      <alignment horizontal="center"/>
    </xf>
    <xf numFmtId="176" fontId="2" fillId="9" borderId="0" xfId="0" applyNumberFormat="1" applyFont="1" applyFill="1" applyAlignment="1" applyProtection="1">
      <alignment horizontal="center"/>
    </xf>
    <xf numFmtId="176" fontId="9" fillId="9" borderId="18" xfId="0" applyNumberFormat="1" applyFont="1" applyFill="1" applyBorder="1" applyAlignment="1" applyProtection="1">
      <alignment horizontal="center"/>
    </xf>
    <xf numFmtId="0" fontId="23" fillId="0" borderId="0" xfId="17" quotePrefix="1" applyFont="1" applyAlignment="1">
      <alignment horizontal="right"/>
    </xf>
    <xf numFmtId="0" fontId="3" fillId="0" borderId="0" xfId="17" applyFont="1"/>
    <xf numFmtId="0" fontId="3" fillId="2" borderId="0" xfId="17" applyFont="1" applyFill="1"/>
    <xf numFmtId="0" fontId="28" fillId="4" borderId="3" xfId="17" quotePrefix="1" applyFont="1" applyFill="1" applyBorder="1" applyAlignment="1">
      <alignment horizontal="left"/>
    </xf>
    <xf numFmtId="0" fontId="3" fillId="4" borderId="2" xfId="17" applyFont="1" applyFill="1" applyBorder="1"/>
    <xf numFmtId="0" fontId="28" fillId="4" borderId="4" xfId="17" applyFont="1" applyFill="1" applyBorder="1"/>
    <xf numFmtId="0" fontId="28" fillId="5" borderId="0" xfId="17" applyFont="1" applyFill="1" applyAlignment="1">
      <alignment horizontal="center"/>
    </xf>
    <xf numFmtId="0" fontId="30" fillId="0" borderId="0" xfId="17" applyFont="1"/>
    <xf numFmtId="0" fontId="21" fillId="0" borderId="0" xfId="17" quotePrefix="1" applyFont="1" applyAlignment="1">
      <alignment horizontal="left" indent="1"/>
    </xf>
    <xf numFmtId="0" fontId="21" fillId="0" borderId="6" xfId="17" applyFont="1" applyBorder="1" applyAlignment="1">
      <alignment horizontal="left"/>
    </xf>
    <xf numFmtId="0" fontId="28" fillId="0" borderId="6" xfId="17" applyFont="1" applyBorder="1"/>
    <xf numFmtId="0" fontId="23" fillId="0" borderId="6" xfId="17" applyFont="1" applyBorder="1" applyAlignment="1">
      <alignment horizontal="center"/>
    </xf>
    <xf numFmtId="0" fontId="23" fillId="0" borderId="7" xfId="17" applyFont="1" applyBorder="1" applyAlignment="1">
      <alignment horizontal="center"/>
    </xf>
    <xf numFmtId="0" fontId="23" fillId="0" borderId="8" xfId="17" applyFont="1" applyBorder="1" applyAlignment="1">
      <alignment horizontal="center"/>
    </xf>
    <xf numFmtId="0" fontId="3" fillId="0" borderId="0" xfId="17" applyFont="1" applyAlignment="1">
      <alignment horizontal="center"/>
    </xf>
    <xf numFmtId="0" fontId="30" fillId="0" borderId="0" xfId="17" applyFont="1" applyFill="1"/>
    <xf numFmtId="0" fontId="3" fillId="0" borderId="0" xfId="17" applyFont="1" applyFill="1"/>
    <xf numFmtId="0" fontId="21" fillId="0" borderId="67" xfId="17" applyFont="1" applyBorder="1" applyAlignment="1">
      <alignment horizontal="left"/>
    </xf>
    <xf numFmtId="0" fontId="28" fillId="0" borderId="67" xfId="17" applyFont="1" applyBorder="1"/>
    <xf numFmtId="0" fontId="35" fillId="0" borderId="0" xfId="17" quotePrefix="1" applyFont="1" applyAlignment="1">
      <alignment horizontal="right"/>
    </xf>
    <xf numFmtId="0" fontId="21" fillId="0" borderId="0" xfId="17" quotePrefix="1" applyFont="1" applyAlignment="1">
      <alignment horizontal="center"/>
    </xf>
    <xf numFmtId="0" fontId="21" fillId="0" borderId="0" xfId="17" applyFont="1" applyAlignment="1">
      <alignment horizontal="center"/>
    </xf>
    <xf numFmtId="0" fontId="21" fillId="0" borderId="6" xfId="17" quotePrefix="1" applyFont="1" applyBorder="1" applyAlignment="1">
      <alignment horizontal="left"/>
    </xf>
    <xf numFmtId="0" fontId="36" fillId="0" borderId="6" xfId="17" quotePrefix="1" applyFont="1" applyBorder="1" applyAlignment="1">
      <alignment horizontal="center" wrapText="1"/>
    </xf>
    <xf numFmtId="0" fontId="36" fillId="0" borderId="7" xfId="17" quotePrefix="1" applyFont="1" applyBorder="1" applyAlignment="1">
      <alignment horizontal="center" wrapText="1"/>
    </xf>
    <xf numFmtId="0" fontId="30" fillId="0" borderId="10" xfId="17" applyFont="1" applyBorder="1"/>
    <xf numFmtId="0" fontId="21" fillId="0" borderId="10" xfId="17" quotePrefix="1" applyFont="1" applyBorder="1" applyAlignment="1">
      <alignment horizontal="right"/>
    </xf>
    <xf numFmtId="0" fontId="30" fillId="0" borderId="10" xfId="17" applyFont="1" applyBorder="1" applyAlignment="1">
      <alignment horizontal="center"/>
    </xf>
    <xf numFmtId="0" fontId="3" fillId="0" borderId="10" xfId="17" quotePrefix="1" applyFont="1" applyBorder="1" applyAlignment="1">
      <alignment horizontal="center"/>
    </xf>
    <xf numFmtId="0" fontId="21" fillId="0" borderId="12" xfId="17" quotePrefix="1" applyFont="1" applyBorder="1" applyAlignment="1">
      <alignment horizontal="center"/>
    </xf>
    <xf numFmtId="0" fontId="21" fillId="0" borderId="12" xfId="17" applyFont="1" applyBorder="1" applyAlignment="1">
      <alignment horizontal="left"/>
    </xf>
    <xf numFmtId="0" fontId="30" fillId="0" borderId="14" xfId="17" applyFont="1" applyBorder="1"/>
    <xf numFmtId="0" fontId="21" fillId="0" borderId="14" xfId="17" quotePrefix="1" applyFont="1" applyBorder="1" applyAlignment="1">
      <alignment horizontal="right"/>
    </xf>
    <xf numFmtId="0" fontId="30" fillId="0" borderId="14" xfId="17" applyFont="1" applyBorder="1" applyAlignment="1">
      <alignment horizontal="center"/>
    </xf>
    <xf numFmtId="0" fontId="3" fillId="0" borderId="14" xfId="17" applyFont="1" applyBorder="1" applyAlignment="1">
      <alignment horizontal="center"/>
    </xf>
    <xf numFmtId="0" fontId="21" fillId="0" borderId="16" xfId="17" applyFont="1" applyBorder="1" applyAlignment="1">
      <alignment horizontal="center"/>
    </xf>
    <xf numFmtId="0" fontId="21" fillId="0" borderId="16" xfId="17" applyFont="1" applyBorder="1" applyAlignment="1">
      <alignment horizontal="left"/>
    </xf>
    <xf numFmtId="0" fontId="21" fillId="0" borderId="0" xfId="17" quotePrefix="1" applyFont="1" applyAlignment="1">
      <alignment horizontal="right"/>
    </xf>
    <xf numFmtId="0" fontId="21" fillId="0" borderId="16" xfId="17" quotePrefix="1" applyFont="1" applyBorder="1" applyAlignment="1">
      <alignment horizontal="center"/>
    </xf>
    <xf numFmtId="0" fontId="3" fillId="6" borderId="0" xfId="17" applyFont="1" applyFill="1"/>
    <xf numFmtId="0" fontId="30" fillId="2" borderId="0" xfId="17" applyFont="1" applyFill="1"/>
    <xf numFmtId="0" fontId="39" fillId="2" borderId="0" xfId="17" applyFont="1" applyFill="1" applyAlignment="1">
      <alignment horizontal="center"/>
    </xf>
    <xf numFmtId="0" fontId="21" fillId="0" borderId="16" xfId="17" applyFont="1" applyBorder="1" applyAlignment="1">
      <alignment horizontal="center" vertical="center"/>
    </xf>
    <xf numFmtId="0" fontId="21" fillId="0" borderId="16" xfId="17" applyFont="1" applyBorder="1" applyAlignment="1">
      <alignment horizontal="left" wrapText="1"/>
    </xf>
    <xf numFmtId="0" fontId="86" fillId="0" borderId="0" xfId="17" applyFont="1"/>
    <xf numFmtId="0" fontId="21" fillId="0" borderId="19" xfId="17" applyFont="1" applyBorder="1" applyAlignment="1">
      <alignment horizontal="center"/>
    </xf>
    <xf numFmtId="0" fontId="21" fillId="0" borderId="19" xfId="17" applyFont="1" applyBorder="1" applyAlignment="1">
      <alignment horizontal="left"/>
    </xf>
    <xf numFmtId="0" fontId="21" fillId="0" borderId="0" xfId="17" applyFont="1" applyAlignment="1">
      <alignment horizontal="left"/>
    </xf>
    <xf numFmtId="0" fontId="2" fillId="2" borderId="0" xfId="17" applyFill="1"/>
    <xf numFmtId="0" fontId="2" fillId="0" borderId="0" xfId="17"/>
    <xf numFmtId="0" fontId="3" fillId="8" borderId="0" xfId="17" applyFont="1" applyFill="1"/>
    <xf numFmtId="176" fontId="9" fillId="20" borderId="71" xfId="0" applyNumberFormat="1" applyFont="1" applyFill="1" applyBorder="1" applyAlignment="1">
      <alignment horizontal="center"/>
    </xf>
    <xf numFmtId="170" fontId="92" fillId="9" borderId="0" xfId="0" applyNumberFormat="1" applyFont="1" applyFill="1" applyBorder="1"/>
    <xf numFmtId="169" fontId="20" fillId="9" borderId="0" xfId="0" applyNumberFormat="1" applyFont="1" applyFill="1" applyBorder="1"/>
    <xf numFmtId="5" fontId="2" fillId="9" borderId="0" xfId="0" applyNumberFormat="1" applyFont="1" applyFill="1" applyBorder="1"/>
    <xf numFmtId="0" fontId="102" fillId="0" borderId="0" xfId="0" applyFont="1" applyAlignment="1">
      <alignment horizontal="center" vertical="center"/>
    </xf>
    <xf numFmtId="0" fontId="101" fillId="0" borderId="0" xfId="0" applyFont="1"/>
    <xf numFmtId="0" fontId="102" fillId="0" borderId="56" xfId="0" applyFont="1" applyBorder="1" applyAlignment="1">
      <alignment horizontal="center" vertical="center"/>
    </xf>
    <xf numFmtId="0" fontId="102" fillId="0" borderId="52" xfId="0" applyFont="1" applyBorder="1" applyAlignment="1">
      <alignment horizontal="center" vertical="center"/>
    </xf>
    <xf numFmtId="0" fontId="103" fillId="0" borderId="54" xfId="0" applyFont="1" applyBorder="1" applyAlignment="1">
      <alignment horizontal="center" vertical="center"/>
    </xf>
    <xf numFmtId="0" fontId="4" fillId="0" borderId="0" xfId="0" applyFont="1" applyAlignment="1">
      <alignment horizontal="left" vertical="center"/>
    </xf>
    <xf numFmtId="0" fontId="0" fillId="0" borderId="0" xfId="0" applyAlignment="1">
      <alignment horizontal="left"/>
    </xf>
    <xf numFmtId="0" fontId="4" fillId="0" borderId="0" xfId="0" applyFont="1" applyAlignment="1">
      <alignment horizontal="left" vertical="center" wrapText="1"/>
    </xf>
    <xf numFmtId="0" fontId="0" fillId="0" borderId="0" xfId="0" applyAlignment="1">
      <alignment horizontal="left" wrapText="1"/>
    </xf>
    <xf numFmtId="0" fontId="97" fillId="0" borderId="0" xfId="0" applyFont="1" applyAlignment="1">
      <alignment horizontal="left" vertical="center" wrapText="1" indent="6"/>
    </xf>
    <xf numFmtId="0" fontId="4" fillId="0" borderId="0" xfId="0" applyFont="1" applyAlignment="1">
      <alignment horizontal="left" vertical="center" wrapText="1" indent="6"/>
    </xf>
    <xf numFmtId="0" fontId="4" fillId="0" borderId="0" xfId="0" applyFont="1" applyAlignment="1">
      <alignment horizontal="left" vertical="center" wrapText="1" indent="4"/>
    </xf>
    <xf numFmtId="0" fontId="4" fillId="0" borderId="0" xfId="0" applyFont="1" applyAlignment="1">
      <alignment horizontal="left" vertical="center" wrapText="1" indent="2"/>
    </xf>
    <xf numFmtId="0" fontId="101" fillId="0" borderId="0" xfId="0" applyFont="1" applyAlignment="1">
      <alignment horizontal="left" wrapText="1"/>
    </xf>
    <xf numFmtId="0" fontId="101" fillId="0" borderId="73" xfId="0" applyFont="1" applyBorder="1" applyAlignment="1">
      <alignment horizontal="left" wrapText="1"/>
    </xf>
    <xf numFmtId="0" fontId="101" fillId="0" borderId="68" xfId="0" applyFont="1" applyBorder="1" applyAlignment="1">
      <alignment horizontal="left" wrapText="1"/>
    </xf>
    <xf numFmtId="0" fontId="101" fillId="0" borderId="74" xfId="0" applyFont="1" applyBorder="1" applyAlignment="1">
      <alignment horizontal="left" wrapText="1"/>
    </xf>
    <xf numFmtId="0" fontId="102" fillId="0" borderId="5" xfId="0" applyFont="1" applyBorder="1" applyAlignment="1">
      <alignment horizontal="left" vertical="center" wrapText="1"/>
    </xf>
    <xf numFmtId="0" fontId="103" fillId="0" borderId="5" xfId="0" applyFont="1" applyBorder="1" applyAlignment="1">
      <alignment horizontal="left" vertical="center" wrapText="1"/>
    </xf>
    <xf numFmtId="0" fontId="103" fillId="0" borderId="21" xfId="0" applyFont="1" applyBorder="1" applyAlignment="1">
      <alignment horizontal="left" vertical="center" wrapText="1"/>
    </xf>
    <xf numFmtId="0" fontId="101" fillId="0" borderId="55" xfId="0" applyFont="1" applyBorder="1" applyAlignment="1">
      <alignment horizontal="left" wrapText="1"/>
    </xf>
    <xf numFmtId="0" fontId="101" fillId="0" borderId="9" xfId="0" applyFont="1" applyBorder="1" applyAlignment="1">
      <alignment horizontal="left" wrapText="1"/>
    </xf>
    <xf numFmtId="0" fontId="101" fillId="0" borderId="53" xfId="0" applyFont="1" applyBorder="1" applyAlignment="1">
      <alignment horizontal="left" wrapText="1"/>
    </xf>
    <xf numFmtId="0" fontId="102" fillId="0" borderId="0" xfId="0" applyFont="1" applyAlignment="1">
      <alignment horizontal="left" vertical="center" wrapText="1"/>
    </xf>
    <xf numFmtId="0" fontId="102" fillId="0" borderId="56" xfId="0" applyFont="1" applyBorder="1" applyAlignment="1">
      <alignment horizontal="left" vertical="center" wrapText="1"/>
    </xf>
    <xf numFmtId="0" fontId="103" fillId="0" borderId="54" xfId="0" applyFont="1" applyBorder="1" applyAlignment="1">
      <alignment horizontal="left" vertical="center" wrapText="1"/>
    </xf>
    <xf numFmtId="0" fontId="102" fillId="0" borderId="52" xfId="0" applyFont="1" applyBorder="1" applyAlignment="1">
      <alignment horizontal="left" vertical="center" wrapText="1"/>
    </xf>
    <xf numFmtId="0" fontId="102" fillId="0" borderId="21" xfId="0" applyFont="1" applyBorder="1" applyAlignment="1">
      <alignment horizontal="left" vertical="center" wrapText="1"/>
    </xf>
    <xf numFmtId="9" fontId="3" fillId="0" borderId="0" xfId="17" applyNumberFormat="1" applyFont="1" applyFill="1" applyBorder="1" applyAlignment="1" applyProtection="1">
      <alignment horizontal="center"/>
    </xf>
    <xf numFmtId="0" fontId="2" fillId="0" borderId="0" xfId="17" applyFill="1"/>
    <xf numFmtId="0" fontId="0" fillId="0" borderId="0" xfId="0" applyFill="1"/>
    <xf numFmtId="0" fontId="30" fillId="0" borderId="0" xfId="17" applyFont="1" applyFill="1" applyBorder="1"/>
    <xf numFmtId="165" fontId="9" fillId="0" borderId="0" xfId="17" applyNumberFormat="1" applyFont="1" applyFill="1" applyBorder="1" applyProtection="1"/>
    <xf numFmtId="168" fontId="9" fillId="0" borderId="0" xfId="17" applyNumberFormat="1" applyFont="1" applyFill="1" applyProtection="1"/>
    <xf numFmtId="10" fontId="9" fillId="0" borderId="0" xfId="17" applyNumberFormat="1" applyFont="1" applyFill="1" applyBorder="1" applyProtection="1"/>
    <xf numFmtId="166" fontId="18" fillId="0" borderId="0" xfId="17" applyNumberFormat="1" applyFont="1" applyFill="1" applyProtection="1">
      <protection locked="0"/>
    </xf>
    <xf numFmtId="170" fontId="7" fillId="10" borderId="0" xfId="0" applyNumberFormat="1" applyFont="1" applyFill="1" applyAlignment="1">
      <alignment horizontal="center"/>
    </xf>
    <xf numFmtId="170" fontId="2" fillId="10" borderId="0" xfId="0" applyNumberFormat="1" applyFont="1" applyFill="1" applyAlignment="1">
      <alignment horizontal="center"/>
    </xf>
    <xf numFmtId="0" fontId="78" fillId="10" borderId="0" xfId="0" applyFont="1" applyFill="1" applyAlignment="1">
      <alignment horizontal="left" wrapText="1" indent="1"/>
    </xf>
    <xf numFmtId="0" fontId="4" fillId="9" borderId="0" xfId="0" quotePrefix="1" applyFont="1" applyFill="1" applyAlignment="1">
      <alignment horizontal="left"/>
    </xf>
    <xf numFmtId="169" fontId="21" fillId="9" borderId="43" xfId="0" applyNumberFormat="1" applyFont="1" applyFill="1" applyBorder="1" applyAlignment="1">
      <alignment horizontal="center" wrapText="1"/>
    </xf>
    <xf numFmtId="0" fontId="89" fillId="9" borderId="43" xfId="0" applyFont="1" applyFill="1" applyBorder="1" applyAlignment="1">
      <alignment horizontal="center" wrapText="1"/>
    </xf>
    <xf numFmtId="0" fontId="9" fillId="9" borderId="43" xfId="0" applyFont="1" applyFill="1" applyBorder="1" applyAlignment="1">
      <alignment horizontal="center" wrapText="1"/>
    </xf>
    <xf numFmtId="0" fontId="2" fillId="10" borderId="43" xfId="10" applyFont="1" applyFill="1" applyBorder="1" applyAlignment="1">
      <alignment horizontal="right" indent="1"/>
      <protection locked="0"/>
    </xf>
    <xf numFmtId="168" fontId="2" fillId="18" borderId="0" xfId="0" applyNumberFormat="1" applyFont="1" applyFill="1" applyAlignment="1">
      <alignment horizontal="center" vertical="top"/>
    </xf>
    <xf numFmtId="0" fontId="78" fillId="10" borderId="0" xfId="0" applyFont="1" applyFill="1" applyAlignment="1">
      <alignment horizontal="right" indent="2"/>
    </xf>
    <xf numFmtId="0" fontId="78" fillId="10" borderId="0" xfId="0" applyFont="1" applyFill="1" applyAlignment="1">
      <alignment horizontal="right"/>
    </xf>
    <xf numFmtId="0" fontId="3" fillId="10" borderId="0" xfId="17" applyFont="1" applyFill="1"/>
    <xf numFmtId="0" fontId="23" fillId="0" borderId="0" xfId="17" applyFont="1" applyAlignment="1">
      <alignment horizontal="center"/>
    </xf>
    <xf numFmtId="165" fontId="3" fillId="2" borderId="0" xfId="17" applyNumberFormat="1" applyFont="1" applyFill="1"/>
    <xf numFmtId="15" fontId="104" fillId="0" borderId="0" xfId="17" applyNumberFormat="1" applyFont="1"/>
    <xf numFmtId="165" fontId="9" fillId="0" borderId="0" xfId="17" applyNumberFormat="1" applyFont="1"/>
    <xf numFmtId="168" fontId="9" fillId="0" borderId="0" xfId="17" applyNumberFormat="1" applyFont="1"/>
    <xf numFmtId="165" fontId="64" fillId="10" borderId="0" xfId="17" applyNumberFormat="1" applyFont="1" applyFill="1"/>
    <xf numFmtId="164" fontId="9" fillId="0" borderId="0" xfId="5" applyNumberFormat="1" applyFont="1"/>
    <xf numFmtId="164" fontId="9" fillId="0" borderId="0" xfId="16" applyNumberFormat="1" applyFont="1" applyFill="1"/>
    <xf numFmtId="164" fontId="9" fillId="19" borderId="0" xfId="16" applyNumberFormat="1" applyFont="1" applyFill="1"/>
    <xf numFmtId="164" fontId="9" fillId="8" borderId="0" xfId="5" applyNumberFormat="1" applyFont="1" applyFill="1"/>
    <xf numFmtId="43" fontId="78" fillId="0" borderId="0" xfId="1" applyFont="1" applyAlignment="1">
      <alignment horizontal="center" vertical="center"/>
    </xf>
    <xf numFmtId="0" fontId="1" fillId="0" borderId="80" xfId="18" applyBorder="1"/>
    <xf numFmtId="0" fontId="105" fillId="0" borderId="81" xfId="17" quotePrefix="1" applyFont="1" applyBorder="1" applyAlignment="1">
      <alignment horizontal="left"/>
    </xf>
    <xf numFmtId="0" fontId="21" fillId="0" borderId="81" xfId="17" quotePrefix="1" applyFont="1" applyBorder="1" applyAlignment="1">
      <alignment horizontal="left" indent="1"/>
    </xf>
    <xf numFmtId="0" fontId="1" fillId="0" borderId="81" xfId="18" applyBorder="1"/>
    <xf numFmtId="0" fontId="1" fillId="0" borderId="82" xfId="18" applyBorder="1"/>
    <xf numFmtId="0" fontId="1" fillId="0" borderId="0" xfId="18"/>
    <xf numFmtId="0" fontId="1" fillId="0" borderId="25" xfId="18" applyBorder="1"/>
    <xf numFmtId="0" fontId="1" fillId="0" borderId="83" xfId="18" applyBorder="1"/>
    <xf numFmtId="0" fontId="1" fillId="0" borderId="0" xfId="18" applyAlignment="1">
      <alignment horizontal="left"/>
    </xf>
    <xf numFmtId="0" fontId="1" fillId="24" borderId="0" xfId="18" applyFill="1"/>
    <xf numFmtId="0" fontId="106" fillId="25" borderId="0" xfId="18" applyFont="1" applyFill="1"/>
    <xf numFmtId="0" fontId="107" fillId="0" borderId="0" xfId="18" applyFont="1"/>
    <xf numFmtId="0" fontId="108" fillId="0" borderId="83" xfId="18" applyFont="1" applyBorder="1"/>
    <xf numFmtId="0" fontId="1" fillId="0" borderId="26" xfId="18" applyBorder="1"/>
    <xf numFmtId="0" fontId="1" fillId="0" borderId="2" xfId="18" applyBorder="1"/>
    <xf numFmtId="0" fontId="108" fillId="22" borderId="84" xfId="18" applyFont="1" applyFill="1" applyBorder="1"/>
    <xf numFmtId="0" fontId="1" fillId="26" borderId="0" xfId="18" applyFill="1"/>
    <xf numFmtId="0" fontId="1" fillId="27" borderId="0" xfId="18" applyFill="1"/>
    <xf numFmtId="0" fontId="1" fillId="0" borderId="0" xfId="18" applyAlignment="1">
      <alignment vertical="top"/>
    </xf>
    <xf numFmtId="0" fontId="1" fillId="28" borderId="0" xfId="18" applyFill="1"/>
    <xf numFmtId="17" fontId="29" fillId="0" borderId="0" xfId="17" applyNumberFormat="1" applyFont="1"/>
    <xf numFmtId="0" fontId="28" fillId="4" borderId="0" xfId="17" quotePrefix="1" applyFont="1" applyFill="1" applyAlignment="1">
      <alignment horizontal="left"/>
    </xf>
    <xf numFmtId="0" fontId="33" fillId="0" borderId="22" xfId="17" applyFont="1" applyBorder="1" applyAlignment="1">
      <alignment horizontal="center"/>
    </xf>
    <xf numFmtId="17" fontId="21" fillId="0" borderId="0" xfId="17" applyNumberFormat="1" applyFont="1"/>
    <xf numFmtId="9" fontId="21" fillId="0" borderId="7" xfId="17" applyNumberFormat="1" applyFont="1" applyBorder="1" applyAlignment="1">
      <alignment horizontal="center" wrapText="1"/>
    </xf>
    <xf numFmtId="1" fontId="3" fillId="0" borderId="68" xfId="17" applyNumberFormat="1" applyFont="1" applyBorder="1"/>
    <xf numFmtId="9" fontId="21" fillId="0" borderId="69" xfId="17" applyNumberFormat="1" applyFont="1" applyBorder="1" applyAlignment="1">
      <alignment horizontal="center" wrapText="1"/>
    </xf>
    <xf numFmtId="1" fontId="3" fillId="0" borderId="9" xfId="17" applyNumberFormat="1" applyFont="1" applyBorder="1"/>
    <xf numFmtId="9" fontId="21" fillId="0" borderId="7" xfId="17" quotePrefix="1" applyNumberFormat="1" applyFont="1" applyBorder="1" applyAlignment="1">
      <alignment horizontal="center" wrapText="1"/>
    </xf>
    <xf numFmtId="17" fontId="85" fillId="0" borderId="11" xfId="17" applyNumberFormat="1" applyFont="1" applyBorder="1" applyAlignment="1">
      <alignment horizontal="center"/>
    </xf>
    <xf numFmtId="9" fontId="3" fillId="0" borderId="13" xfId="17" applyNumberFormat="1" applyFont="1" applyBorder="1" applyAlignment="1">
      <alignment horizontal="center"/>
    </xf>
    <xf numFmtId="17" fontId="33" fillId="0" borderId="15" xfId="17" applyNumberFormat="1" applyFont="1" applyBorder="1" applyAlignment="1">
      <alignment horizontal="center"/>
    </xf>
    <xf numFmtId="9" fontId="3" fillId="0" borderId="17" xfId="17" applyNumberFormat="1" applyFont="1" applyBorder="1" applyAlignment="1">
      <alignment horizontal="center"/>
    </xf>
    <xf numFmtId="17" fontId="33" fillId="0" borderId="0" xfId="17" applyNumberFormat="1" applyFont="1" applyAlignment="1">
      <alignment horizontal="center"/>
    </xf>
    <xf numFmtId="0" fontId="30" fillId="0" borderId="0" xfId="17" applyFont="1" applyAlignment="1">
      <alignment horizontal="center"/>
    </xf>
    <xf numFmtId="0" fontId="28" fillId="0" borderId="0" xfId="17" quotePrefix="1" applyFont="1" applyAlignment="1">
      <alignment horizontal="right"/>
    </xf>
    <xf numFmtId="0" fontId="37" fillId="0" borderId="0" xfId="17" quotePrefix="1" applyFont="1" applyAlignment="1">
      <alignment horizontal="left"/>
    </xf>
    <xf numFmtId="10" fontId="3" fillId="0" borderId="0" xfId="17" applyNumberFormat="1" applyFont="1"/>
    <xf numFmtId="0" fontId="37" fillId="0" borderId="0" xfId="17" applyFont="1" applyAlignment="1">
      <alignment horizontal="right"/>
    </xf>
    <xf numFmtId="1" fontId="3" fillId="0" borderId="1" xfId="17" applyNumberFormat="1" applyFont="1" applyBorder="1"/>
    <xf numFmtId="9" fontId="3" fillId="0" borderId="20" xfId="17" applyNumberFormat="1" applyFont="1" applyBorder="1" applyAlignment="1">
      <alignment horizontal="center"/>
    </xf>
    <xf numFmtId="9" fontId="3" fillId="0" borderId="21" xfId="17" applyNumberFormat="1" applyFont="1" applyBorder="1" applyAlignment="1">
      <alignment horizontal="center"/>
    </xf>
    <xf numFmtId="0" fontId="3" fillId="2" borderId="0" xfId="17" applyFont="1" applyFill="1" applyAlignment="1">
      <alignment horizontal="right"/>
    </xf>
    <xf numFmtId="1" fontId="86" fillId="0" borderId="11" xfId="17" applyNumberFormat="1" applyFont="1" applyBorder="1" applyAlignment="1">
      <alignment horizontal="center"/>
    </xf>
    <xf numFmtId="9" fontId="3" fillId="0" borderId="0" xfId="17" applyNumberFormat="1" applyFont="1" applyAlignment="1">
      <alignment horizontal="center"/>
    </xf>
    <xf numFmtId="0" fontId="65" fillId="2" borderId="0" xfId="17" applyFont="1" applyFill="1"/>
    <xf numFmtId="174" fontId="3" fillId="0" borderId="0" xfId="17" applyNumberFormat="1" applyFont="1" applyAlignment="1">
      <alignment horizontal="center"/>
    </xf>
    <xf numFmtId="0" fontId="62" fillId="0" borderId="0" xfId="17" applyFont="1"/>
    <xf numFmtId="15" fontId="3" fillId="0" borderId="0" xfId="17" applyNumberFormat="1" applyFont="1" applyAlignment="1">
      <alignment horizontal="center"/>
    </xf>
    <xf numFmtId="9" fontId="3" fillId="2" borderId="0" xfId="17" applyNumberFormat="1" applyFont="1" applyFill="1" applyAlignment="1">
      <alignment horizontal="center"/>
    </xf>
    <xf numFmtId="165" fontId="30" fillId="2" borderId="0" xfId="17" applyNumberFormat="1" applyFont="1" applyFill="1"/>
    <xf numFmtId="164" fontId="9" fillId="0" borderId="0" xfId="5" applyNumberFormat="1" applyFont="1" applyFill="1"/>
    <xf numFmtId="0" fontId="2" fillId="2" borderId="0" xfId="0" applyFont="1" applyFill="1" applyAlignment="1">
      <alignment horizontal="left" indent="2"/>
    </xf>
    <xf numFmtId="0" fontId="102" fillId="0" borderId="0" xfId="0" applyFont="1" applyAlignment="1">
      <alignment horizontal="center" vertical="center"/>
    </xf>
    <xf numFmtId="0" fontId="102" fillId="0" borderId="52" xfId="0" applyFont="1" applyBorder="1" applyAlignment="1">
      <alignment horizontal="center" vertical="center"/>
    </xf>
    <xf numFmtId="0" fontId="103" fillId="0" borderId="52" xfId="0" applyFont="1" applyBorder="1" applyAlignment="1">
      <alignment horizontal="center" vertical="center"/>
    </xf>
    <xf numFmtId="0" fontId="103" fillId="0" borderId="54" xfId="0" applyFont="1" applyBorder="1" applyAlignment="1">
      <alignment horizontal="center" vertical="center"/>
    </xf>
    <xf numFmtId="0" fontId="103" fillId="0" borderId="5" xfId="0" applyFont="1" applyBorder="1" applyAlignment="1">
      <alignment horizontal="center" vertical="center"/>
    </xf>
    <xf numFmtId="0" fontId="45" fillId="17" borderId="43" xfId="10" applyBorder="1" applyAlignment="1">
      <alignment horizontal="left" indent="1"/>
      <protection locked="0"/>
    </xf>
    <xf numFmtId="0" fontId="45" fillId="17" borderId="24" xfId="10" applyBorder="1" applyAlignment="1">
      <alignment horizontal="left" indent="1"/>
      <protection locked="0"/>
    </xf>
    <xf numFmtId="0" fontId="45" fillId="17" borderId="23" xfId="10" applyBorder="1" applyAlignment="1">
      <alignment horizontal="left" indent="1"/>
      <protection locked="0"/>
    </xf>
    <xf numFmtId="14" fontId="45" fillId="17" borderId="24" xfId="10" applyNumberFormat="1" applyBorder="1" applyAlignment="1">
      <alignment horizontal="left" indent="1"/>
      <protection locked="0"/>
    </xf>
    <xf numFmtId="14" fontId="45" fillId="17" borderId="23" xfId="10" applyNumberFormat="1" applyBorder="1" applyAlignment="1">
      <alignment horizontal="left" indent="1"/>
      <protection locked="0"/>
    </xf>
    <xf numFmtId="169" fontId="9" fillId="9" borderId="51" xfId="0" applyNumberFormat="1" applyFont="1" applyFill="1" applyBorder="1" applyAlignment="1">
      <alignment horizontal="center" vertical="center" wrapText="1"/>
    </xf>
    <xf numFmtId="169" fontId="9" fillId="9" borderId="50" xfId="0" applyNumberFormat="1" applyFont="1" applyFill="1" applyBorder="1" applyAlignment="1">
      <alignment horizontal="center" vertical="center" wrapText="1"/>
    </xf>
    <xf numFmtId="169" fontId="9" fillId="9" borderId="51" xfId="0" applyNumberFormat="1" applyFont="1" applyFill="1" applyBorder="1" applyAlignment="1" applyProtection="1">
      <alignment horizontal="center" vertical="center"/>
    </xf>
    <xf numFmtId="169" fontId="9" fillId="9" borderId="50" xfId="0" applyNumberFormat="1" applyFont="1" applyFill="1" applyBorder="1" applyAlignment="1" applyProtection="1">
      <alignment horizontal="center" vertical="center"/>
    </xf>
    <xf numFmtId="169" fontId="9" fillId="9" borderId="49" xfId="0" applyNumberFormat="1" applyFont="1" applyFill="1" applyBorder="1" applyAlignment="1" applyProtection="1">
      <alignment horizontal="center" vertical="center"/>
    </xf>
    <xf numFmtId="0" fontId="45" fillId="9" borderId="23" xfId="10" applyFill="1" applyBorder="1">
      <alignment horizontal="center"/>
      <protection locked="0"/>
    </xf>
    <xf numFmtId="0" fontId="9" fillId="9" borderId="50" xfId="0" applyFont="1" applyFill="1" applyBorder="1" applyAlignment="1" applyProtection="1">
      <alignment horizontal="center" vertical="center"/>
    </xf>
    <xf numFmtId="0" fontId="9" fillId="9" borderId="49" xfId="0" applyFont="1" applyFill="1" applyBorder="1" applyAlignment="1" applyProtection="1">
      <alignment horizontal="center" vertical="center"/>
    </xf>
    <xf numFmtId="0" fontId="9" fillId="9" borderId="51" xfId="0" applyFont="1" applyFill="1" applyBorder="1" applyAlignment="1">
      <alignment horizontal="center" vertical="center"/>
    </xf>
    <xf numFmtId="0" fontId="9" fillId="9" borderId="50" xfId="0" applyFont="1" applyFill="1" applyBorder="1" applyAlignment="1">
      <alignment horizontal="center" vertical="center"/>
    </xf>
    <xf numFmtId="0" fontId="7" fillId="9" borderId="45" xfId="0" applyFont="1" applyFill="1" applyBorder="1" applyAlignment="1" applyProtection="1">
      <alignment horizontal="center"/>
    </xf>
    <xf numFmtId="0" fontId="7" fillId="9" borderId="18" xfId="0" applyFont="1" applyFill="1" applyBorder="1" applyAlignment="1" applyProtection="1">
      <alignment horizontal="center"/>
    </xf>
    <xf numFmtId="0" fontId="7" fillId="9" borderId="47" xfId="0" applyFont="1" applyFill="1" applyBorder="1" applyAlignment="1" applyProtection="1">
      <alignment horizontal="center"/>
    </xf>
    <xf numFmtId="0" fontId="7" fillId="9" borderId="0" xfId="0" applyFont="1" applyFill="1" applyBorder="1" applyAlignment="1" applyProtection="1">
      <alignment horizontal="center"/>
    </xf>
    <xf numFmtId="0" fontId="27" fillId="10" borderId="0" xfId="3" applyFill="1" applyAlignment="1" applyProtection="1">
      <alignment horizontal="center"/>
    </xf>
    <xf numFmtId="0" fontId="5" fillId="9" borderId="0" xfId="0" applyFont="1" applyFill="1" applyAlignment="1" applyProtection="1">
      <alignment horizontal="left" wrapText="1"/>
    </xf>
    <xf numFmtId="0" fontId="27" fillId="2" borderId="0" xfId="3" applyFill="1" applyAlignment="1" applyProtection="1">
      <alignment horizontal="center"/>
    </xf>
    <xf numFmtId="0" fontId="45" fillId="22" borderId="23" xfId="10" applyFill="1" applyBorder="1">
      <alignment horizontal="center"/>
      <protection locked="0"/>
    </xf>
    <xf numFmtId="0" fontId="9" fillId="20" borderId="51" xfId="0" applyFont="1" applyFill="1" applyBorder="1" applyAlignment="1" applyProtection="1">
      <alignment horizontal="center" vertical="center" wrapText="1"/>
    </xf>
    <xf numFmtId="0" fontId="0" fillId="0" borderId="50" xfId="0" applyBorder="1" applyAlignment="1">
      <alignment wrapText="1"/>
    </xf>
    <xf numFmtId="0" fontId="0" fillId="0" borderId="49" xfId="0" applyBorder="1" applyAlignment="1">
      <alignment wrapText="1"/>
    </xf>
    <xf numFmtId="0" fontId="9" fillId="20" borderId="72" xfId="0" applyFont="1" applyFill="1" applyBorder="1" applyAlignment="1" applyProtection="1">
      <alignment horizontal="center" wrapText="1"/>
    </xf>
    <xf numFmtId="0" fontId="9" fillId="0" borderId="72" xfId="0" applyFont="1" applyBorder="1" applyAlignment="1">
      <alignment wrapText="1"/>
    </xf>
    <xf numFmtId="0" fontId="9" fillId="20" borderId="51" xfId="0" applyFont="1" applyFill="1" applyBorder="1" applyAlignment="1">
      <alignment horizontal="center" vertical="center" wrapText="1"/>
    </xf>
    <xf numFmtId="0" fontId="9" fillId="20" borderId="50" xfId="0" applyFont="1" applyFill="1" applyBorder="1" applyAlignment="1">
      <alignment horizontal="center" vertical="center" wrapText="1"/>
    </xf>
    <xf numFmtId="0" fontId="4" fillId="9" borderId="0" xfId="0" applyFont="1" applyFill="1" applyAlignment="1" applyProtection="1">
      <alignment horizontal="left" wrapText="1"/>
    </xf>
    <xf numFmtId="169" fontId="7" fillId="9" borderId="45" xfId="0" applyNumberFormat="1" applyFont="1" applyFill="1" applyBorder="1" applyAlignment="1" applyProtection="1">
      <alignment horizontal="center"/>
    </xf>
    <xf numFmtId="169" fontId="7" fillId="9" borderId="18" xfId="0" applyNumberFormat="1" applyFont="1" applyFill="1" applyBorder="1" applyAlignment="1" applyProtection="1">
      <alignment horizontal="center"/>
    </xf>
    <xf numFmtId="169" fontId="7" fillId="9" borderId="47" xfId="0" applyNumberFormat="1" applyFont="1" applyFill="1" applyBorder="1" applyAlignment="1" applyProtection="1">
      <alignment horizontal="center"/>
    </xf>
    <xf numFmtId="169" fontId="7" fillId="9" borderId="0" xfId="0" applyNumberFormat="1" applyFont="1" applyFill="1" applyAlignment="1" applyProtection="1">
      <alignment horizontal="center"/>
    </xf>
    <xf numFmtId="0" fontId="69" fillId="0" borderId="0" xfId="0" applyFont="1" applyAlignment="1">
      <alignment horizontal="left" vertical="center" wrapText="1"/>
    </xf>
    <xf numFmtId="0" fontId="67" fillId="14" borderId="21" xfId="7" applyFont="1" applyBorder="1" applyAlignment="1">
      <alignment horizontal="center" vertical="center" wrapText="1"/>
    </xf>
    <xf numFmtId="0" fontId="67" fillId="14" borderId="64" xfId="7" applyFont="1" applyBorder="1" applyAlignment="1">
      <alignment horizontal="center" vertical="center" wrapText="1"/>
    </xf>
    <xf numFmtId="0" fontId="71" fillId="0" borderId="0" xfId="0" applyFont="1" applyBorder="1" applyAlignment="1">
      <alignment horizontal="center" wrapText="1"/>
    </xf>
    <xf numFmtId="0" fontId="67" fillId="14" borderId="58" xfId="7" applyFont="1" applyBorder="1" applyAlignment="1">
      <alignment horizontal="center" vertical="center" wrapText="1"/>
    </xf>
    <xf numFmtId="0" fontId="67" fillId="14" borderId="59" xfId="7" applyFont="1" applyBorder="1" applyAlignment="1">
      <alignment horizontal="center" vertical="center" wrapText="1"/>
    </xf>
    <xf numFmtId="0" fontId="67" fillId="14" borderId="56" xfId="7" applyFont="1" applyBorder="1" applyAlignment="1">
      <alignment horizontal="center" vertical="center" wrapText="1"/>
    </xf>
    <xf numFmtId="0" fontId="67" fillId="14" borderId="52" xfId="7" applyFont="1" applyBorder="1" applyAlignment="1">
      <alignment horizontal="center" vertical="center" wrapText="1"/>
    </xf>
    <xf numFmtId="0" fontId="67" fillId="14" borderId="54" xfId="7" applyFont="1" applyBorder="1" applyAlignment="1">
      <alignment horizontal="center" vertical="center" wrapText="1"/>
    </xf>
    <xf numFmtId="0" fontId="67" fillId="14" borderId="61" xfId="7" applyFont="1" applyBorder="1" applyAlignment="1">
      <alignment horizontal="center" vertical="center" wrapText="1"/>
    </xf>
    <xf numFmtId="0" fontId="67" fillId="14" borderId="53" xfId="7" applyFont="1" applyBorder="1" applyAlignment="1">
      <alignment horizontal="center" vertical="center" wrapText="1"/>
    </xf>
    <xf numFmtId="0" fontId="70" fillId="0" borderId="0" xfId="0" applyFont="1" applyAlignment="1">
      <alignment horizontal="left" vertical="center" wrapText="1"/>
    </xf>
    <xf numFmtId="0" fontId="67" fillId="14" borderId="73" xfId="7" applyFont="1" applyBorder="1" applyAlignment="1">
      <alignment horizontal="center" vertical="center" wrapText="1"/>
    </xf>
    <xf numFmtId="0" fontId="0" fillId="0" borderId="68" xfId="0" applyBorder="1" applyAlignment="1">
      <alignment horizontal="center" vertical="center" wrapText="1"/>
    </xf>
    <xf numFmtId="0" fontId="0" fillId="0" borderId="74" xfId="0" applyBorder="1" applyAlignment="1">
      <alignment horizontal="center" vertical="center" wrapText="1"/>
    </xf>
    <xf numFmtId="0" fontId="66" fillId="13" borderId="75" xfId="6"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31" fillId="0" borderId="0" xfId="17" quotePrefix="1" applyFont="1" applyAlignment="1">
      <alignment horizontal="center"/>
    </xf>
    <xf numFmtId="0" fontId="31" fillId="0" borderId="0" xfId="17" applyFont="1" applyAlignment="1">
      <alignment horizontal="center"/>
    </xf>
    <xf numFmtId="0" fontId="3" fillId="2" borderId="0" xfId="17" applyFont="1" applyFill="1" applyAlignment="1">
      <alignment horizontal="left" vertical="top" wrapText="1"/>
    </xf>
    <xf numFmtId="0" fontId="109" fillId="0" borderId="0" xfId="18" applyFont="1" applyAlignment="1">
      <alignment horizontal="center" vertical="top" wrapText="1"/>
    </xf>
    <xf numFmtId="0" fontId="111" fillId="26" borderId="0" xfId="18" applyFont="1" applyFill="1" applyAlignment="1">
      <alignment horizontal="center" vertical="top"/>
    </xf>
    <xf numFmtId="0" fontId="107" fillId="26" borderId="0" xfId="18" applyFont="1" applyFill="1" applyAlignment="1">
      <alignment horizontal="center" vertical="top"/>
    </xf>
    <xf numFmtId="0" fontId="112" fillId="22" borderId="0" xfId="18" applyFont="1" applyFill="1" applyAlignment="1">
      <alignment horizontal="center" vertical="top"/>
    </xf>
    <xf numFmtId="2" fontId="21" fillId="0" borderId="28" xfId="17" applyNumberFormat="1" applyFont="1" applyBorder="1" applyAlignment="1">
      <alignment horizontal="right"/>
    </xf>
    <xf numFmtId="2" fontId="21" fillId="0" borderId="29" xfId="17" applyNumberFormat="1" applyFont="1" applyBorder="1" applyAlignment="1">
      <alignment horizontal="right"/>
    </xf>
    <xf numFmtId="2" fontId="21" fillId="0" borderId="30" xfId="17" applyNumberFormat="1" applyFont="1" applyBorder="1" applyAlignment="1">
      <alignment horizontal="right"/>
    </xf>
    <xf numFmtId="2" fontId="21" fillId="0" borderId="31" xfId="17" applyNumberFormat="1" applyFont="1" applyBorder="1" applyAlignment="1">
      <alignment horizontal="right"/>
    </xf>
    <xf numFmtId="2" fontId="21" fillId="0" borderId="32" xfId="17" applyNumberFormat="1" applyFont="1" applyBorder="1" applyAlignment="1">
      <alignment horizontal="right"/>
    </xf>
    <xf numFmtId="2" fontId="21" fillId="0" borderId="33" xfId="17" applyNumberFormat="1" applyFont="1" applyBorder="1" applyAlignment="1">
      <alignment horizontal="right"/>
    </xf>
    <xf numFmtId="2" fontId="21" fillId="0" borderId="34" xfId="17" applyNumberFormat="1" applyFont="1" applyBorder="1" applyAlignment="1">
      <alignment horizontal="right"/>
    </xf>
    <xf numFmtId="2" fontId="21" fillId="0" borderId="35" xfId="17" applyNumberFormat="1" applyFont="1" applyBorder="1" applyAlignment="1">
      <alignment horizontal="right"/>
    </xf>
    <xf numFmtId="2" fontId="21" fillId="0" borderId="36" xfId="17" applyNumberFormat="1" applyFont="1" applyBorder="1" applyAlignment="1">
      <alignment horizontal="right"/>
    </xf>
    <xf numFmtId="2" fontId="21" fillId="0" borderId="37" xfId="17" applyNumberFormat="1" applyFont="1" applyBorder="1" applyAlignment="1">
      <alignment horizontal="right"/>
    </xf>
    <xf numFmtId="2" fontId="21" fillId="0" borderId="38" xfId="17" applyNumberFormat="1" applyFont="1" applyBorder="1" applyAlignment="1">
      <alignment horizontal="right"/>
    </xf>
    <xf numFmtId="2" fontId="21" fillId="0" borderId="39" xfId="17" applyNumberFormat="1" applyFont="1" applyBorder="1" applyAlignment="1">
      <alignment horizontal="right"/>
    </xf>
    <xf numFmtId="2" fontId="21" fillId="0" borderId="40" xfId="17" applyNumberFormat="1" applyFont="1" applyBorder="1" applyAlignment="1">
      <alignment horizontal="right"/>
    </xf>
    <xf numFmtId="2" fontId="21" fillId="0" borderId="41" xfId="17" applyNumberFormat="1" applyFont="1" applyBorder="1" applyAlignment="1">
      <alignment horizontal="right"/>
    </xf>
    <xf numFmtId="2" fontId="21" fillId="0" borderId="42" xfId="17" applyNumberFormat="1" applyFont="1" applyBorder="1" applyAlignment="1">
      <alignment horizontal="right"/>
    </xf>
    <xf numFmtId="2" fontId="9" fillId="0" borderId="0" xfId="17" applyNumberFormat="1" applyFont="1"/>
    <xf numFmtId="2" fontId="9" fillId="0" borderId="21" xfId="17" applyNumberFormat="1" applyFont="1" applyBorder="1"/>
    <xf numFmtId="2" fontId="9" fillId="0" borderId="5" xfId="17" applyNumberFormat="1" applyFont="1" applyBorder="1"/>
    <xf numFmtId="2" fontId="9" fillId="0" borderId="0" xfId="5" applyNumberFormat="1" applyFont="1"/>
    <xf numFmtId="2" fontId="64" fillId="10" borderId="0" xfId="17" applyNumberFormat="1" applyFont="1" applyFill="1"/>
  </cellXfs>
  <cellStyles count="19">
    <cellStyle name="Accent1" xfId="7" builtinId="29"/>
    <cellStyle name="Accent2" xfId="8" builtinId="33"/>
    <cellStyle name="Comma" xfId="1" builtinId="3"/>
    <cellStyle name="Comma 2" xfId="13" xr:uid="{00000000-0005-0000-0000-000003000000}"/>
    <cellStyle name="Currency" xfId="2" builtinId="4"/>
    <cellStyle name="DataInput" xfId="10" xr:uid="{00000000-0005-0000-0000-000005000000}"/>
    <cellStyle name="DataInput $" xfId="11" xr:uid="{00000000-0005-0000-0000-000006000000}"/>
    <cellStyle name="DataInput %" xfId="12" xr:uid="{00000000-0005-0000-0000-000007000000}"/>
    <cellStyle name="Hyperlink" xfId="3" builtinId="8"/>
    <cellStyle name="Hyperlink_CWCCISS 03 31 07" xfId="4" xr:uid="{00000000-0005-0000-0000-000009000000}"/>
    <cellStyle name="Neutral" xfId="9" builtinId="28"/>
    <cellStyle name="Neutral 2" xfId="14" xr:uid="{00000000-0005-0000-0000-00000B000000}"/>
    <cellStyle name="Normal" xfId="0" builtinId="0" customBuiltin="1"/>
    <cellStyle name="Normal 2" xfId="16" xr:uid="{00000000-0005-0000-0000-00000D000000}"/>
    <cellStyle name="Normal 2 3" xfId="17" xr:uid="{00000000-0005-0000-0000-00000E000000}"/>
    <cellStyle name="Normal 3" xfId="18" xr:uid="{BCB4235F-752B-41FC-A3A5-E967FA60617F}"/>
    <cellStyle name="Normal-F" xfId="15" xr:uid="{00000000-0005-0000-0000-00000F000000}"/>
    <cellStyle name="Output" xfId="6" builtinId="21"/>
    <cellStyle name="Percent" xfId="5" builtinId="5"/>
  </cellStyles>
  <dxfs count="2">
    <dxf>
      <font>
        <b/>
        <i val="0"/>
        <color theme="0"/>
      </font>
      <fill>
        <patternFill>
          <bgColor rgb="FFFF0000"/>
        </patternFill>
      </fill>
    </dxf>
    <dxf>
      <font>
        <b/>
        <i val="0"/>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363DC8"/>
      <color rgb="FFF3F7FB"/>
      <color rgb="FFE9EFF7"/>
      <color rgb="FFFFFFCC"/>
      <color rgb="FFFAFBC5"/>
      <color rgb="FFE8F5F8"/>
      <color rgb="FF1317AD"/>
      <color rgb="FF292E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1Usace\1KarlsW\Eq_cwc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QUIP INPUT"/>
      <sheetName val="APPE"/>
      <sheetName val="STORED AREA FACTORS"/>
      <sheetName val="Constant's"/>
      <sheetName val="CALCULATIONS"/>
      <sheetName val="FACTORS"/>
      <sheetName val="FACTORS (2)"/>
      <sheetName val="Module1"/>
    </sheetNames>
    <sheetDataSet>
      <sheetData sheetId="0"/>
      <sheetData sheetId="1"/>
      <sheetData sheetId="2"/>
      <sheetData sheetId="3"/>
      <sheetData sheetId="4"/>
      <sheetData sheetId="5"/>
      <sheetData sheetId="6"/>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85"/>
  <sheetViews>
    <sheetView workbookViewId="0"/>
  </sheetViews>
  <sheetFormatPr defaultRowHeight="12.75"/>
  <cols>
    <col min="1" max="1" width="183.5703125" customWidth="1"/>
    <col min="2" max="2" width="174.7109375" customWidth="1"/>
  </cols>
  <sheetData>
    <row r="1" spans="1:3" ht="15">
      <c r="A1" s="705" t="s">
        <v>864</v>
      </c>
      <c r="B1" s="706"/>
      <c r="C1" s="706"/>
    </row>
    <row r="2" spans="1:3" s="521" customFormat="1" ht="15">
      <c r="A2" s="705"/>
      <c r="B2" s="706"/>
      <c r="C2" s="706"/>
    </row>
    <row r="3" spans="1:3" ht="15">
      <c r="A3" s="705" t="s">
        <v>1283</v>
      </c>
      <c r="B3" s="706"/>
      <c r="C3" s="706"/>
    </row>
    <row r="4" spans="1:3" s="521" customFormat="1" ht="15">
      <c r="A4" s="705"/>
      <c r="B4" s="706"/>
      <c r="C4" s="706"/>
    </row>
    <row r="5" spans="1:3" ht="60">
      <c r="A5" s="707" t="s">
        <v>865</v>
      </c>
      <c r="B5" s="708"/>
      <c r="C5" s="708"/>
    </row>
    <row r="6" spans="1:3" s="521" customFormat="1" ht="15">
      <c r="A6" s="707"/>
      <c r="B6" s="708"/>
      <c r="C6" s="708"/>
    </row>
    <row r="7" spans="1:3" ht="60">
      <c r="A7" s="707" t="s">
        <v>866</v>
      </c>
      <c r="B7" s="708"/>
      <c r="C7" s="708"/>
    </row>
    <row r="8" spans="1:3" ht="15">
      <c r="A8" s="707"/>
      <c r="B8" s="708"/>
      <c r="C8" s="708"/>
    </row>
    <row r="9" spans="1:3" ht="30">
      <c r="A9" s="707" t="s">
        <v>867</v>
      </c>
      <c r="B9" s="708"/>
      <c r="C9" s="708"/>
    </row>
    <row r="10" spans="1:3" ht="15">
      <c r="A10" s="707"/>
      <c r="B10" s="708"/>
      <c r="C10" s="708"/>
    </row>
    <row r="11" spans="1:3" ht="45">
      <c r="A11" s="709" t="s">
        <v>868</v>
      </c>
      <c r="B11" s="708"/>
      <c r="C11" s="708"/>
    </row>
    <row r="12" spans="1:3" ht="15">
      <c r="A12" s="709"/>
      <c r="B12" s="708"/>
      <c r="C12" s="708"/>
    </row>
    <row r="13" spans="1:3" ht="45">
      <c r="A13" s="710" t="s">
        <v>869</v>
      </c>
      <c r="B13" s="708"/>
      <c r="C13" s="708"/>
    </row>
    <row r="14" spans="1:3" ht="15">
      <c r="A14" s="711"/>
      <c r="B14" s="708"/>
      <c r="C14" s="708"/>
    </row>
    <row r="15" spans="1:3" ht="15">
      <c r="A15" s="710"/>
      <c r="B15" s="708"/>
      <c r="C15" s="708"/>
    </row>
    <row r="16" spans="1:3" ht="60">
      <c r="A16" s="710" t="s">
        <v>870</v>
      </c>
      <c r="B16" s="708"/>
      <c r="C16" s="708"/>
    </row>
    <row r="17" spans="1:7" ht="15">
      <c r="A17" s="712" t="s">
        <v>40</v>
      </c>
      <c r="B17" s="708"/>
      <c r="C17" s="708"/>
    </row>
    <row r="18" spans="1:7" ht="75">
      <c r="A18" s="707" t="s">
        <v>871</v>
      </c>
      <c r="B18" s="708"/>
      <c r="C18" s="708"/>
    </row>
    <row r="19" spans="1:7" s="521" customFormat="1" ht="15">
      <c r="A19" s="707"/>
      <c r="B19" s="708"/>
      <c r="C19" s="708"/>
    </row>
    <row r="20" spans="1:7" ht="105">
      <c r="A20" s="707" t="s">
        <v>872</v>
      </c>
      <c r="B20" s="708"/>
      <c r="C20" s="708"/>
    </row>
    <row r="21" spans="1:7" s="521" customFormat="1" ht="15">
      <c r="A21" s="707"/>
      <c r="B21" s="708"/>
      <c r="C21" s="708"/>
    </row>
    <row r="22" spans="1:7" ht="30">
      <c r="A22" s="707" t="s">
        <v>873</v>
      </c>
      <c r="B22" s="708"/>
      <c r="C22" s="708"/>
    </row>
    <row r="23" spans="1:7" s="521" customFormat="1" ht="15">
      <c r="A23" s="707"/>
      <c r="B23" s="708"/>
      <c r="C23" s="708"/>
    </row>
    <row r="24" spans="1:7" ht="30">
      <c r="A24" s="707" t="s">
        <v>874</v>
      </c>
      <c r="B24" s="708"/>
      <c r="C24" s="708"/>
    </row>
    <row r="25" spans="1:7" s="521" customFormat="1" ht="15">
      <c r="A25" s="707"/>
      <c r="B25" s="708"/>
      <c r="C25" s="708"/>
    </row>
    <row r="26" spans="1:7" ht="15">
      <c r="A26" s="707" t="s">
        <v>875</v>
      </c>
      <c r="B26" s="708"/>
      <c r="C26" s="708"/>
    </row>
    <row r="27" spans="1:7" ht="15">
      <c r="A27" s="707" t="s">
        <v>876</v>
      </c>
      <c r="B27" s="708"/>
      <c r="C27" s="708"/>
    </row>
    <row r="28" spans="1:7" ht="15">
      <c r="A28" s="707" t="s">
        <v>877</v>
      </c>
      <c r="B28" s="708"/>
      <c r="C28" s="708"/>
    </row>
    <row r="29" spans="1:7" s="521" customFormat="1" ht="15">
      <c r="A29" s="707"/>
      <c r="B29" s="708"/>
      <c r="C29" s="708"/>
    </row>
    <row r="30" spans="1:7" ht="15">
      <c r="A30" s="707" t="s">
        <v>878</v>
      </c>
      <c r="B30" s="708"/>
      <c r="C30" s="708"/>
    </row>
    <row r="31" spans="1:7" s="521" customFormat="1" ht="15">
      <c r="A31" s="707"/>
      <c r="B31" s="708"/>
      <c r="C31" s="708"/>
    </row>
    <row r="32" spans="1:7" ht="60">
      <c r="A32" s="707" t="s">
        <v>879</v>
      </c>
      <c r="B32" s="708"/>
      <c r="C32" s="708"/>
      <c r="D32" s="521"/>
      <c r="E32" s="521"/>
      <c r="F32" s="521"/>
      <c r="G32" s="521"/>
    </row>
    <row r="33" spans="1:7" ht="15">
      <c r="A33" s="707"/>
      <c r="B33" s="708"/>
      <c r="C33" s="708"/>
      <c r="D33" s="521"/>
      <c r="E33" s="521"/>
      <c r="F33" s="521"/>
      <c r="G33" s="521"/>
    </row>
    <row r="34" spans="1:7" ht="60">
      <c r="A34" s="707" t="s">
        <v>880</v>
      </c>
      <c r="B34" s="708"/>
      <c r="C34" s="708"/>
      <c r="D34" s="521"/>
      <c r="E34" s="521"/>
      <c r="F34" s="521"/>
      <c r="G34" s="521"/>
    </row>
    <row r="35" spans="1:7" s="521" customFormat="1" ht="15">
      <c r="A35" s="707"/>
      <c r="B35" s="708"/>
      <c r="C35" s="708"/>
    </row>
    <row r="36" spans="1:7" ht="45">
      <c r="A36" s="707" t="s">
        <v>881</v>
      </c>
      <c r="B36" s="708"/>
      <c r="C36" s="708"/>
      <c r="D36" s="521"/>
      <c r="E36" s="521"/>
      <c r="F36" s="521"/>
      <c r="G36" s="521"/>
    </row>
    <row r="37" spans="1:7" s="521" customFormat="1" ht="15">
      <c r="A37" s="707"/>
      <c r="B37" s="708"/>
      <c r="C37" s="708"/>
    </row>
    <row r="38" spans="1:7" ht="30">
      <c r="A38" s="707" t="s">
        <v>882</v>
      </c>
      <c r="B38" s="708"/>
      <c r="C38" s="708"/>
      <c r="D38" s="521"/>
      <c r="E38" s="521"/>
      <c r="F38" s="521"/>
      <c r="G38" s="521"/>
    </row>
    <row r="39" spans="1:7" s="521" customFormat="1" ht="15">
      <c r="A39" s="707"/>
      <c r="B39" s="708"/>
      <c r="C39" s="708"/>
    </row>
    <row r="40" spans="1:7" ht="75">
      <c r="A40" s="707" t="s">
        <v>883</v>
      </c>
      <c r="B40" s="708"/>
      <c r="C40" s="708"/>
      <c r="D40" s="521"/>
      <c r="E40" s="521"/>
      <c r="F40" s="521"/>
      <c r="G40" s="521"/>
    </row>
    <row r="41" spans="1:7" s="521" customFormat="1" ht="15">
      <c r="A41" s="707"/>
      <c r="B41" s="708"/>
      <c r="C41" s="708"/>
    </row>
    <row r="42" spans="1:7" ht="15">
      <c r="A42" s="707" t="s">
        <v>884</v>
      </c>
      <c r="B42" s="708"/>
      <c r="C42" s="708"/>
      <c r="D42" s="521"/>
      <c r="E42" s="521"/>
      <c r="F42" s="521"/>
      <c r="G42" s="521"/>
    </row>
    <row r="43" spans="1:7" s="521" customFormat="1" ht="15">
      <c r="A43" s="707"/>
      <c r="B43" s="708"/>
      <c r="C43" s="708"/>
    </row>
    <row r="44" spans="1:7" ht="15">
      <c r="A44" s="707" t="s">
        <v>885</v>
      </c>
      <c r="B44" s="708"/>
      <c r="C44" s="708"/>
      <c r="D44" s="521"/>
      <c r="E44" s="521"/>
      <c r="F44" s="521"/>
      <c r="G44" s="521"/>
    </row>
    <row r="45" spans="1:7" ht="45">
      <c r="A45" s="707" t="s">
        <v>886</v>
      </c>
      <c r="B45" s="708"/>
      <c r="C45" s="708"/>
      <c r="D45" s="521"/>
      <c r="E45" s="521"/>
      <c r="F45" s="521"/>
      <c r="G45" s="521"/>
    </row>
    <row r="46" spans="1:7" s="521" customFormat="1" ht="15">
      <c r="A46" s="707"/>
      <c r="B46" s="708"/>
      <c r="C46" s="708"/>
    </row>
    <row r="47" spans="1:7" ht="93">
      <c r="A47" s="707" t="s">
        <v>887</v>
      </c>
      <c r="B47" s="708"/>
      <c r="C47" s="708"/>
      <c r="D47" s="521"/>
      <c r="E47" s="521"/>
      <c r="F47" s="521"/>
      <c r="G47" s="521"/>
    </row>
    <row r="48" spans="1:7" s="521" customFormat="1" ht="15">
      <c r="A48" s="707"/>
      <c r="B48" s="708"/>
      <c r="C48" s="708"/>
    </row>
    <row r="49" spans="1:7" ht="15">
      <c r="A49" s="707" t="s">
        <v>888</v>
      </c>
      <c r="B49" s="708"/>
      <c r="C49" s="708"/>
      <c r="D49" s="521"/>
      <c r="E49" s="521"/>
      <c r="F49" s="521"/>
      <c r="G49" s="521"/>
    </row>
    <row r="50" spans="1:7" ht="15">
      <c r="A50" s="707"/>
      <c r="B50" s="708"/>
      <c r="C50" s="708"/>
      <c r="D50" s="521"/>
      <c r="E50" s="521"/>
      <c r="F50" s="521"/>
      <c r="G50" s="521"/>
    </row>
    <row r="51" spans="1:7">
      <c r="A51" s="723" t="s">
        <v>889</v>
      </c>
      <c r="B51" s="723"/>
      <c r="C51" s="723"/>
      <c r="D51" s="701"/>
      <c r="E51" s="701"/>
      <c r="F51" s="701"/>
      <c r="G51" s="701"/>
    </row>
    <row r="52" spans="1:7" ht="13.5" thickBot="1">
      <c r="A52" s="713"/>
      <c r="B52" s="713"/>
      <c r="C52" s="713"/>
      <c r="D52" s="701"/>
      <c r="E52" s="701"/>
      <c r="F52" s="701"/>
      <c r="G52" s="701"/>
    </row>
    <row r="53" spans="1:7">
      <c r="A53" s="714"/>
      <c r="B53" s="715"/>
      <c r="C53" s="716"/>
      <c r="D53" s="701"/>
      <c r="E53" s="702" t="s">
        <v>890</v>
      </c>
      <c r="F53" s="701"/>
      <c r="G53" s="700" t="s">
        <v>891</v>
      </c>
    </row>
    <row r="54" spans="1:7" ht="15.6" customHeight="1">
      <c r="A54" s="717" t="s">
        <v>919</v>
      </c>
      <c r="B54" s="723" t="s">
        <v>892</v>
      </c>
      <c r="C54" s="727" t="s">
        <v>455</v>
      </c>
      <c r="D54" s="813" t="s">
        <v>893</v>
      </c>
      <c r="E54" s="814" t="s">
        <v>894</v>
      </c>
      <c r="F54" s="816" t="s">
        <v>301</v>
      </c>
      <c r="G54" s="812" t="s">
        <v>895</v>
      </c>
    </row>
    <row r="55" spans="1:7" ht="13.5" thickBot="1">
      <c r="A55" s="717" t="s">
        <v>920</v>
      </c>
      <c r="B55" s="723"/>
      <c r="C55" s="727"/>
      <c r="D55" s="813"/>
      <c r="E55" s="815"/>
      <c r="F55" s="816"/>
      <c r="G55" s="812"/>
    </row>
    <row r="56" spans="1:7" ht="15" customHeight="1">
      <c r="A56" s="718" t="s">
        <v>896</v>
      </c>
      <c r="B56" s="713"/>
      <c r="C56" s="719" t="s">
        <v>897</v>
      </c>
      <c r="D56" s="701"/>
      <c r="E56" s="703" t="s">
        <v>890</v>
      </c>
      <c r="F56" s="701"/>
      <c r="G56" s="700" t="s">
        <v>898</v>
      </c>
    </row>
    <row r="57" spans="1:7" ht="13.5" thickBot="1">
      <c r="A57" s="720"/>
      <c r="B57" s="721"/>
      <c r="C57" s="722"/>
      <c r="D57" s="701"/>
      <c r="E57" s="704" t="s">
        <v>899</v>
      </c>
      <c r="F57" s="701"/>
      <c r="G57" s="701"/>
    </row>
    <row r="58" spans="1:7" ht="15">
      <c r="A58" s="707" t="s">
        <v>900</v>
      </c>
      <c r="B58" s="708"/>
      <c r="C58" s="708"/>
      <c r="D58" s="521"/>
      <c r="E58" s="521"/>
      <c r="F58" s="521"/>
      <c r="G58" s="521"/>
    </row>
    <row r="59" spans="1:7" ht="30">
      <c r="A59" s="707" t="s">
        <v>901</v>
      </c>
      <c r="B59" s="708"/>
      <c r="C59" s="708"/>
      <c r="D59" s="521"/>
      <c r="E59" s="521"/>
      <c r="F59" s="521"/>
      <c r="G59" s="521"/>
    </row>
    <row r="60" spans="1:7" ht="75">
      <c r="A60" s="707" t="s">
        <v>902</v>
      </c>
      <c r="B60" s="708"/>
      <c r="C60" s="708"/>
      <c r="D60" s="521"/>
      <c r="E60" s="521"/>
      <c r="F60" s="521"/>
      <c r="G60" s="521"/>
    </row>
    <row r="61" spans="1:7" ht="15">
      <c r="A61" s="707" t="s">
        <v>903</v>
      </c>
      <c r="B61" s="708"/>
      <c r="C61" s="708"/>
      <c r="D61" s="521"/>
      <c r="E61" s="521"/>
      <c r="F61" s="521"/>
      <c r="G61" s="521"/>
    </row>
    <row r="62" spans="1:7" ht="45">
      <c r="A62" s="707" t="s">
        <v>904</v>
      </c>
      <c r="B62" s="708"/>
      <c r="C62" s="708"/>
      <c r="D62" s="521"/>
      <c r="E62" s="521"/>
      <c r="F62" s="521"/>
      <c r="G62" s="521"/>
    </row>
    <row r="63" spans="1:7" ht="60">
      <c r="A63" s="707" t="s">
        <v>905</v>
      </c>
      <c r="B63" s="708"/>
      <c r="C63" s="708"/>
      <c r="D63" s="521"/>
      <c r="E63" s="521"/>
      <c r="F63" s="521"/>
      <c r="G63" s="521"/>
    </row>
    <row r="64" spans="1:7" ht="15">
      <c r="A64" s="707"/>
      <c r="B64" s="708"/>
      <c r="C64" s="708"/>
      <c r="D64" s="521"/>
      <c r="E64" s="521"/>
      <c r="F64" s="521"/>
      <c r="G64" s="521"/>
    </row>
    <row r="65" spans="1:7" ht="30">
      <c r="A65" s="707" t="s">
        <v>906</v>
      </c>
      <c r="B65" s="708"/>
      <c r="C65" s="708"/>
      <c r="D65" s="521"/>
      <c r="E65" s="521"/>
      <c r="F65" s="521"/>
      <c r="G65" s="521"/>
    </row>
    <row r="66" spans="1:7" ht="45">
      <c r="A66" s="707" t="s">
        <v>907</v>
      </c>
      <c r="B66" s="708"/>
      <c r="C66" s="708"/>
      <c r="D66" s="521"/>
      <c r="E66" s="521"/>
      <c r="F66" s="521"/>
      <c r="G66" s="521"/>
    </row>
    <row r="67" spans="1:7" ht="15.75" thickBot="1">
      <c r="A67" s="707"/>
      <c r="B67" s="708"/>
      <c r="C67" s="708"/>
      <c r="D67" s="521"/>
      <c r="E67" s="521"/>
      <c r="F67" s="521"/>
      <c r="G67" s="521"/>
    </row>
    <row r="68" spans="1:7" ht="25.5">
      <c r="A68" s="723" t="s">
        <v>891</v>
      </c>
      <c r="B68" s="713"/>
      <c r="C68" s="724" t="s">
        <v>890</v>
      </c>
      <c r="D68" s="701"/>
      <c r="E68" s="701"/>
      <c r="F68" s="521"/>
      <c r="G68" s="521"/>
    </row>
    <row r="69" spans="1:7" ht="26.25" thickBot="1">
      <c r="A69" s="723" t="s">
        <v>895</v>
      </c>
      <c r="B69" s="723" t="s">
        <v>893</v>
      </c>
      <c r="C69" s="725" t="s">
        <v>908</v>
      </c>
      <c r="D69" s="700" t="s">
        <v>301</v>
      </c>
      <c r="E69" s="700" t="s">
        <v>909</v>
      </c>
      <c r="F69" s="521"/>
      <c r="G69" s="521"/>
    </row>
    <row r="70" spans="1:7" ht="25.5">
      <c r="A70" s="723" t="s">
        <v>898</v>
      </c>
      <c r="B70" s="713"/>
      <c r="C70" s="726" t="s">
        <v>890</v>
      </c>
      <c r="D70" s="701"/>
      <c r="E70" s="701"/>
      <c r="F70" s="521"/>
      <c r="G70" s="521"/>
    </row>
    <row r="71" spans="1:7" ht="26.25" thickBot="1">
      <c r="A71" s="713"/>
      <c r="B71" s="713"/>
      <c r="C71" s="725" t="s">
        <v>894</v>
      </c>
      <c r="D71" s="701"/>
      <c r="E71" s="701"/>
      <c r="F71" s="521"/>
      <c r="G71" s="521"/>
    </row>
    <row r="72" spans="1:7" ht="15">
      <c r="A72" s="707"/>
      <c r="B72" s="708"/>
      <c r="C72" s="708"/>
      <c r="D72" s="521"/>
      <c r="E72" s="521"/>
      <c r="F72" s="521"/>
      <c r="G72" s="521"/>
    </row>
    <row r="73" spans="1:7" ht="15">
      <c r="A73" s="707"/>
      <c r="B73" s="708"/>
      <c r="C73" s="708"/>
      <c r="D73" s="521"/>
      <c r="E73" s="521"/>
      <c r="F73" s="521"/>
      <c r="G73" s="521"/>
    </row>
    <row r="74" spans="1:7" ht="15">
      <c r="A74" s="707"/>
      <c r="B74" s="708"/>
      <c r="C74" s="708"/>
      <c r="D74" s="521"/>
      <c r="E74" s="521"/>
      <c r="F74" s="521"/>
      <c r="G74" s="521"/>
    </row>
    <row r="75" spans="1:7" ht="15">
      <c r="A75" s="707"/>
      <c r="B75" s="708"/>
      <c r="C75" s="708"/>
      <c r="D75" s="521"/>
      <c r="E75" s="521"/>
      <c r="F75" s="521"/>
      <c r="G75" s="521"/>
    </row>
    <row r="76" spans="1:7" ht="15">
      <c r="A76" s="707" t="s">
        <v>910</v>
      </c>
      <c r="B76" s="708"/>
      <c r="C76" s="708"/>
      <c r="D76" s="521"/>
      <c r="E76" s="521"/>
      <c r="F76" s="521"/>
      <c r="G76" s="521"/>
    </row>
    <row r="77" spans="1:7" ht="15">
      <c r="A77" s="707"/>
      <c r="B77" s="708"/>
      <c r="C77" s="708"/>
      <c r="D77" s="521"/>
      <c r="E77" s="521"/>
      <c r="F77" s="521"/>
      <c r="G77" s="521"/>
    </row>
    <row r="78" spans="1:7" ht="15">
      <c r="A78" s="707" t="s">
        <v>911</v>
      </c>
      <c r="B78" s="708"/>
      <c r="C78" s="708"/>
      <c r="D78" s="521"/>
      <c r="E78" s="521"/>
      <c r="F78" s="521"/>
      <c r="G78" s="521"/>
    </row>
    <row r="79" spans="1:7" ht="30">
      <c r="A79" s="707" t="s">
        <v>912</v>
      </c>
      <c r="B79" s="708"/>
      <c r="C79" s="708"/>
      <c r="D79" s="521"/>
      <c r="E79" s="521"/>
      <c r="F79" s="521"/>
      <c r="G79" s="521"/>
    </row>
    <row r="80" spans="1:7" ht="15">
      <c r="A80" s="707" t="s">
        <v>913</v>
      </c>
      <c r="B80" s="708"/>
      <c r="C80" s="708"/>
      <c r="D80" s="521"/>
      <c r="E80" s="521"/>
      <c r="F80" s="521"/>
      <c r="G80" s="521"/>
    </row>
    <row r="81" spans="1:7" ht="75">
      <c r="A81" s="707" t="s">
        <v>914</v>
      </c>
      <c r="B81" s="708"/>
      <c r="C81" s="708"/>
      <c r="D81" s="521"/>
      <c r="E81" s="521"/>
      <c r="F81" s="521"/>
      <c r="G81" s="521"/>
    </row>
    <row r="82" spans="1:7" ht="60">
      <c r="A82" s="707" t="s">
        <v>915</v>
      </c>
      <c r="B82" s="708"/>
      <c r="C82" s="708"/>
      <c r="D82" s="521"/>
      <c r="E82" s="521"/>
      <c r="F82" s="521"/>
      <c r="G82" s="521"/>
    </row>
    <row r="83" spans="1:7" ht="15">
      <c r="A83" s="707" t="s">
        <v>916</v>
      </c>
      <c r="B83" s="708"/>
      <c r="C83" s="708"/>
      <c r="D83" s="521"/>
      <c r="E83" s="521"/>
      <c r="F83" s="521"/>
      <c r="G83" s="521"/>
    </row>
    <row r="84" spans="1:7" ht="30">
      <c r="A84" s="707" t="s">
        <v>917</v>
      </c>
      <c r="B84" s="708"/>
      <c r="C84" s="708"/>
      <c r="D84" s="521"/>
      <c r="E84" s="521"/>
      <c r="F84" s="521"/>
      <c r="G84" s="521"/>
    </row>
    <row r="85" spans="1:7" ht="60">
      <c r="A85" s="707" t="s">
        <v>918</v>
      </c>
      <c r="B85" s="708"/>
      <c r="C85" s="708"/>
      <c r="D85" s="521"/>
      <c r="E85" s="521"/>
      <c r="F85" s="521"/>
      <c r="G85" s="521"/>
    </row>
  </sheetData>
  <mergeCells count="4">
    <mergeCell ref="G54:G55"/>
    <mergeCell ref="D54:D55"/>
    <mergeCell ref="E54:E55"/>
    <mergeCell ref="F54:F5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94"/>
  <sheetViews>
    <sheetView workbookViewId="0">
      <selection activeCell="B5" sqref="B5:E5"/>
    </sheetView>
  </sheetViews>
  <sheetFormatPr defaultRowHeight="12.75"/>
  <cols>
    <col min="1" max="1" width="55.5703125" customWidth="1"/>
    <col min="2" max="2" width="40.140625" customWidth="1"/>
    <col min="3" max="3" width="9.7109375" customWidth="1"/>
    <col min="4" max="4" width="10.140625" style="446" bestFit="1" customWidth="1"/>
    <col min="5" max="5" width="10.85546875" customWidth="1"/>
  </cols>
  <sheetData>
    <row r="1" spans="1:12" ht="15.75">
      <c r="A1" s="129" t="s">
        <v>337</v>
      </c>
      <c r="B1" s="818" t="s">
        <v>857</v>
      </c>
      <c r="C1" s="819"/>
      <c r="D1" s="819"/>
      <c r="E1" s="819"/>
      <c r="F1" s="58"/>
      <c r="G1" s="2"/>
      <c r="H1" s="2"/>
      <c r="I1" s="2"/>
      <c r="J1" s="58"/>
      <c r="K1" s="60"/>
    </row>
    <row r="2" spans="1:12" ht="15.75">
      <c r="A2" s="129" t="s">
        <v>333</v>
      </c>
      <c r="B2" s="818" t="s">
        <v>417</v>
      </c>
      <c r="C2" s="819"/>
      <c r="D2" s="819"/>
      <c r="E2" s="819"/>
      <c r="F2" s="58"/>
      <c r="G2" s="2"/>
      <c r="H2" s="2"/>
      <c r="I2" s="2"/>
      <c r="J2" s="58"/>
      <c r="K2" s="60"/>
    </row>
    <row r="3" spans="1:12" s="446" customFormat="1" ht="15.75">
      <c r="A3" s="129" t="s">
        <v>679</v>
      </c>
      <c r="B3" s="641" t="s">
        <v>860</v>
      </c>
      <c r="C3" s="457"/>
      <c r="D3" s="510"/>
      <c r="E3" s="457"/>
      <c r="F3" s="58"/>
      <c r="G3" s="2"/>
      <c r="H3" s="2"/>
      <c r="I3" s="2"/>
      <c r="J3" s="58"/>
      <c r="K3" s="60"/>
    </row>
    <row r="4" spans="1:12" ht="15.75">
      <c r="A4" s="130" t="s">
        <v>340</v>
      </c>
      <c r="B4" s="818" t="s">
        <v>934</v>
      </c>
      <c r="C4" s="819"/>
      <c r="D4" s="819"/>
      <c r="E4" s="819"/>
      <c r="F4" s="58"/>
      <c r="G4" s="2"/>
      <c r="H4" s="2"/>
      <c r="I4" s="2"/>
      <c r="J4" s="58"/>
      <c r="K4" s="60"/>
    </row>
    <row r="5" spans="1:12" ht="15.75">
      <c r="A5" s="131" t="s">
        <v>334</v>
      </c>
      <c r="B5" s="818">
        <v>2020</v>
      </c>
      <c r="C5" s="819"/>
      <c r="D5" s="819"/>
      <c r="E5" s="819"/>
      <c r="F5" s="58"/>
      <c r="G5" s="2"/>
      <c r="H5" s="2"/>
      <c r="I5" s="2"/>
      <c r="J5" s="58"/>
      <c r="K5" s="60"/>
    </row>
    <row r="6" spans="1:12" s="520" customFormat="1" ht="15.75">
      <c r="A6" s="131" t="s">
        <v>861</v>
      </c>
      <c r="B6" s="820">
        <v>43739</v>
      </c>
      <c r="C6" s="821"/>
      <c r="D6" s="821"/>
      <c r="E6" s="821"/>
      <c r="F6" s="58"/>
      <c r="G6" s="2"/>
      <c r="H6" s="2"/>
      <c r="I6" s="2"/>
      <c r="J6" s="58"/>
      <c r="K6" s="60"/>
    </row>
    <row r="7" spans="1:12" ht="15.75">
      <c r="A7" s="129" t="s">
        <v>335</v>
      </c>
      <c r="B7" s="820">
        <v>43739</v>
      </c>
      <c r="C7" s="821"/>
      <c r="D7" s="821"/>
      <c r="E7" s="821"/>
      <c r="F7" s="59"/>
      <c r="G7" s="6"/>
      <c r="H7" s="6"/>
      <c r="I7" s="6"/>
      <c r="J7" s="58"/>
      <c r="K7" s="60"/>
    </row>
    <row r="8" spans="1:12" ht="15.75">
      <c r="A8" s="130" t="s">
        <v>336</v>
      </c>
      <c r="B8" s="817" t="s">
        <v>933</v>
      </c>
      <c r="C8" s="817"/>
      <c r="D8" s="817"/>
      <c r="E8" s="817"/>
      <c r="F8" s="59"/>
      <c r="G8" s="6"/>
      <c r="H8" s="6"/>
      <c r="I8" s="6"/>
      <c r="J8" s="59"/>
      <c r="K8" s="60"/>
    </row>
    <row r="9" spans="1:12">
      <c r="A9" s="4"/>
      <c r="B9" s="66"/>
      <c r="C9" s="68"/>
      <c r="D9" s="510"/>
      <c r="E9" s="59"/>
      <c r="F9" s="59"/>
      <c r="G9" s="6"/>
      <c r="H9" s="6"/>
      <c r="I9" s="6"/>
      <c r="J9" s="59"/>
      <c r="K9" s="60"/>
    </row>
    <row r="10" spans="1:12" ht="26.25">
      <c r="A10" s="181" t="s">
        <v>9</v>
      </c>
      <c r="B10" s="70"/>
      <c r="C10" s="742" t="s">
        <v>927</v>
      </c>
      <c r="D10" s="741" t="s">
        <v>854</v>
      </c>
      <c r="E10" s="740" t="s">
        <v>926</v>
      </c>
      <c r="F10" s="72"/>
      <c r="G10" s="73"/>
      <c r="H10" s="73"/>
      <c r="I10" s="73"/>
      <c r="J10" s="72"/>
      <c r="K10" s="74"/>
    </row>
    <row r="11" spans="1:12" ht="15">
      <c r="A11" s="190" t="s">
        <v>402</v>
      </c>
      <c r="B11" s="132" t="s">
        <v>10</v>
      </c>
      <c r="C11" s="138">
        <v>2.5000000000000001E-2</v>
      </c>
      <c r="D11" s="515">
        <v>2.5000000000000001E-2</v>
      </c>
      <c r="E11" s="139">
        <v>30</v>
      </c>
      <c r="F11" s="125">
        <f>SUM(D11:D20)</f>
        <v>0.29500000000000004</v>
      </c>
      <c r="G11" s="79" t="s">
        <v>11</v>
      </c>
      <c r="H11" s="68"/>
      <c r="I11" s="73"/>
      <c r="J11" s="72"/>
      <c r="K11" s="75"/>
      <c r="L11" s="281" t="s">
        <v>42</v>
      </c>
    </row>
    <row r="12" spans="1:12" ht="15">
      <c r="A12" s="192" t="s">
        <v>403</v>
      </c>
      <c r="B12" s="133"/>
      <c r="C12" s="78"/>
      <c r="D12" s="516"/>
      <c r="E12" s="140">
        <v>30</v>
      </c>
      <c r="F12" s="80"/>
      <c r="G12" s="67"/>
      <c r="H12" s="67"/>
      <c r="I12" s="67"/>
      <c r="J12" s="81"/>
      <c r="K12" s="81"/>
      <c r="L12" s="281" t="s">
        <v>43</v>
      </c>
    </row>
    <row r="13" spans="1:12" ht="15">
      <c r="A13" s="190" t="s">
        <v>921</v>
      </c>
      <c r="B13" s="132" t="s">
        <v>12</v>
      </c>
      <c r="C13" s="138">
        <v>0.01</v>
      </c>
      <c r="D13" s="515">
        <v>0.01</v>
      </c>
      <c r="E13" s="139">
        <v>30</v>
      </c>
      <c r="F13" s="82"/>
      <c r="G13" s="68"/>
      <c r="H13" s="68"/>
      <c r="I13" s="73"/>
      <c r="J13" s="72"/>
      <c r="K13" s="74"/>
      <c r="L13" s="281" t="s">
        <v>44</v>
      </c>
    </row>
    <row r="14" spans="1:12" ht="15">
      <c r="A14" s="190" t="s">
        <v>922</v>
      </c>
      <c r="B14" s="132" t="s">
        <v>13</v>
      </c>
      <c r="C14" s="138">
        <v>0.15</v>
      </c>
      <c r="D14" s="515">
        <v>0.15</v>
      </c>
      <c r="E14" s="139">
        <v>30</v>
      </c>
      <c r="F14" s="82"/>
      <c r="G14" s="68"/>
      <c r="H14" s="68"/>
      <c r="I14" s="73"/>
      <c r="J14" s="72"/>
      <c r="K14" s="74"/>
      <c r="L14" s="349" t="s">
        <v>512</v>
      </c>
    </row>
    <row r="15" spans="1:12" ht="16.899999999999999" customHeight="1">
      <c r="A15" s="190" t="s">
        <v>404</v>
      </c>
      <c r="B15" s="135" t="s">
        <v>514</v>
      </c>
      <c r="C15" s="138">
        <v>0.01</v>
      </c>
      <c r="D15" s="515">
        <v>0.01</v>
      </c>
      <c r="E15" s="139">
        <v>30</v>
      </c>
      <c r="F15" s="82"/>
      <c r="G15" s="68"/>
      <c r="H15" s="68"/>
      <c r="I15" s="73"/>
      <c r="J15" s="72"/>
      <c r="K15" s="75"/>
      <c r="L15" s="349" t="s">
        <v>513</v>
      </c>
    </row>
    <row r="16" spans="1:12" ht="15">
      <c r="A16" s="182" t="str">
        <f>A14</f>
        <v xml:space="preserve">  CHIEF, ENGINEERING, xxx  </v>
      </c>
      <c r="B16" s="193" t="s">
        <v>515</v>
      </c>
      <c r="C16" s="138">
        <v>0.01</v>
      </c>
      <c r="D16" s="517">
        <v>0.01</v>
      </c>
      <c r="E16" s="139">
        <v>30</v>
      </c>
      <c r="F16" s="82"/>
      <c r="G16" s="68"/>
      <c r="H16" s="68"/>
      <c r="I16" s="73"/>
      <c r="J16" s="72"/>
      <c r="K16" s="75"/>
      <c r="L16" s="281" t="s">
        <v>45</v>
      </c>
    </row>
    <row r="17" spans="1:12" ht="15">
      <c r="A17" s="182"/>
      <c r="B17" s="134" t="s">
        <v>14</v>
      </c>
      <c r="C17" s="138">
        <v>0.01</v>
      </c>
      <c r="D17" s="515">
        <v>0.01</v>
      </c>
      <c r="E17" s="139">
        <v>30</v>
      </c>
      <c r="F17" s="82"/>
      <c r="G17" s="68"/>
      <c r="H17" s="68"/>
      <c r="I17" s="73"/>
      <c r="J17" s="72"/>
      <c r="K17" s="75"/>
      <c r="L17" s="281" t="s">
        <v>46</v>
      </c>
    </row>
    <row r="18" spans="1:12" ht="15">
      <c r="A18" s="190" t="s">
        <v>405</v>
      </c>
      <c r="B18" s="132" t="s">
        <v>15</v>
      </c>
      <c r="C18" s="138">
        <v>0.03</v>
      </c>
      <c r="D18" s="517">
        <v>0.03</v>
      </c>
      <c r="E18" s="139">
        <v>30</v>
      </c>
      <c r="F18" s="82"/>
      <c r="G18" s="68"/>
      <c r="H18" s="68"/>
      <c r="I18" s="73"/>
      <c r="J18" s="72"/>
      <c r="K18" s="75"/>
      <c r="L18" s="281" t="s">
        <v>47</v>
      </c>
    </row>
    <row r="19" spans="1:12" ht="15">
      <c r="A19" s="182" t="str">
        <f>A14</f>
        <v xml:space="preserve">  CHIEF, ENGINEERING, xxx  </v>
      </c>
      <c r="B19" s="132" t="s">
        <v>16</v>
      </c>
      <c r="C19" s="138">
        <v>0.02</v>
      </c>
      <c r="D19" s="515">
        <v>0.02</v>
      </c>
      <c r="E19" s="139">
        <v>30</v>
      </c>
      <c r="F19" s="82"/>
      <c r="G19" s="83" t="s">
        <v>422</v>
      </c>
      <c r="H19" s="76"/>
      <c r="I19" s="73"/>
      <c r="J19" s="72"/>
      <c r="K19" s="75"/>
      <c r="L19" s="349" t="s">
        <v>924</v>
      </c>
    </row>
    <row r="20" spans="1:12" ht="15">
      <c r="A20" s="183" t="str">
        <f>A13</f>
        <v xml:space="preserve">  CHIEF, PLANNING, xxx</v>
      </c>
      <c r="B20" s="132" t="s">
        <v>925</v>
      </c>
      <c r="C20" s="138">
        <v>0.01</v>
      </c>
      <c r="D20" s="515">
        <v>0.03</v>
      </c>
      <c r="E20" s="139">
        <v>30</v>
      </c>
      <c r="F20" s="82"/>
      <c r="G20" s="68"/>
      <c r="H20" s="68"/>
      <c r="I20" s="73"/>
      <c r="J20" s="72"/>
      <c r="K20" s="75"/>
    </row>
    <row r="21" spans="1:12" ht="15">
      <c r="A21" s="190" t="s">
        <v>923</v>
      </c>
      <c r="B21" s="743" t="s">
        <v>928</v>
      </c>
      <c r="C21" s="138">
        <v>0.01</v>
      </c>
      <c r="D21" s="515">
        <v>0.01</v>
      </c>
      <c r="E21" s="139">
        <v>31</v>
      </c>
      <c r="F21" s="82"/>
      <c r="G21" s="68"/>
      <c r="H21" s="68"/>
      <c r="I21" s="73"/>
      <c r="J21" s="72"/>
      <c r="K21" s="75"/>
    </row>
    <row r="22" spans="1:12" ht="14.25">
      <c r="A22" s="184"/>
      <c r="B22" s="134"/>
      <c r="C22" s="128"/>
      <c r="D22" s="68"/>
      <c r="E22" s="77"/>
      <c r="F22" s="82"/>
      <c r="G22" s="68"/>
      <c r="H22" s="68"/>
      <c r="I22" s="73"/>
      <c r="J22" s="72"/>
      <c r="K22" s="75"/>
    </row>
    <row r="23" spans="1:12" ht="15">
      <c r="A23" s="185" t="s">
        <v>18</v>
      </c>
      <c r="B23" s="134"/>
      <c r="C23" s="71"/>
      <c r="D23" s="68"/>
      <c r="E23" s="77"/>
      <c r="F23" s="82"/>
      <c r="G23" s="68"/>
      <c r="H23" s="68"/>
      <c r="I23" s="73"/>
      <c r="J23" s="72"/>
      <c r="K23" s="75"/>
    </row>
    <row r="24" spans="1:12" ht="15">
      <c r="A24" s="190" t="s">
        <v>406</v>
      </c>
      <c r="B24" s="135" t="s">
        <v>19</v>
      </c>
      <c r="C24" s="138">
        <v>0.1</v>
      </c>
      <c r="D24" s="515">
        <v>0.1</v>
      </c>
      <c r="E24" s="139">
        <v>31</v>
      </c>
      <c r="F24" s="125">
        <f>SUM(D24:D26)</f>
        <v>0.14500000000000002</v>
      </c>
      <c r="G24" s="69" t="s">
        <v>20</v>
      </c>
      <c r="H24" s="68"/>
      <c r="I24" s="73"/>
      <c r="J24" s="72"/>
      <c r="K24" s="81"/>
    </row>
    <row r="25" spans="1:12" ht="15">
      <c r="A25" s="186" t="str">
        <f>A21</f>
        <v xml:space="preserve">  CHIEF, OPERATIONS, xxx  </v>
      </c>
      <c r="B25" s="132" t="s">
        <v>17</v>
      </c>
      <c r="C25" s="138">
        <v>0.02</v>
      </c>
      <c r="D25" s="518">
        <v>0.02</v>
      </c>
      <c r="E25" s="139">
        <v>30</v>
      </c>
      <c r="F25" s="82"/>
      <c r="G25" s="68"/>
      <c r="H25" s="68"/>
      <c r="I25" s="73"/>
      <c r="J25" s="72"/>
      <c r="K25" s="74"/>
    </row>
    <row r="26" spans="1:12" ht="15">
      <c r="A26" s="187" t="str">
        <f>A12</f>
        <v xml:space="preserve">  CHIEF, DPM, xxx</v>
      </c>
      <c r="B26" s="132" t="s">
        <v>10</v>
      </c>
      <c r="C26" s="137">
        <f>C11</f>
        <v>2.5000000000000001E-2</v>
      </c>
      <c r="D26" s="518">
        <v>2.5000000000000001E-2</v>
      </c>
      <c r="E26" s="139">
        <v>31</v>
      </c>
      <c r="F26" s="82"/>
      <c r="G26" s="68"/>
      <c r="H26" s="68"/>
      <c r="I26" s="73"/>
      <c r="J26" s="72"/>
      <c r="K26" s="74"/>
    </row>
    <row r="27" spans="1:12" ht="14.25">
      <c r="A27" s="184"/>
      <c r="B27" s="136"/>
      <c r="C27" s="89"/>
      <c r="D27" s="511"/>
      <c r="E27" s="77"/>
      <c r="F27" s="125">
        <f>F24+F11</f>
        <v>0.44000000000000006</v>
      </c>
      <c r="G27" s="69" t="s">
        <v>21</v>
      </c>
      <c r="H27" s="68"/>
      <c r="I27" s="73"/>
      <c r="J27" s="72"/>
      <c r="K27" s="75"/>
    </row>
    <row r="28" spans="1:12" ht="15">
      <c r="A28" s="185" t="s">
        <v>22</v>
      </c>
      <c r="B28" s="6"/>
      <c r="C28" s="90"/>
      <c r="D28" s="511"/>
      <c r="E28" s="77"/>
      <c r="F28" s="77"/>
      <c r="G28" s="68"/>
      <c r="H28" s="68"/>
      <c r="I28" s="73"/>
      <c r="J28" s="72"/>
      <c r="K28" s="75"/>
    </row>
    <row r="29" spans="1:12" ht="14.25">
      <c r="A29" s="191" t="s">
        <v>407</v>
      </c>
      <c r="B29" s="6"/>
      <c r="C29" s="89"/>
      <c r="D29" s="511"/>
      <c r="E29" s="77"/>
      <c r="F29" s="84"/>
      <c r="G29" s="79"/>
      <c r="H29" s="68"/>
      <c r="I29" s="73"/>
      <c r="J29" s="72"/>
      <c r="K29" s="75"/>
    </row>
    <row r="30" spans="1:12" ht="14.25">
      <c r="A30" s="184"/>
      <c r="B30" s="6"/>
      <c r="C30" s="89"/>
      <c r="D30" s="511"/>
      <c r="E30" s="77"/>
      <c r="F30" s="84"/>
      <c r="G30" s="79"/>
      <c r="H30" s="68"/>
      <c r="I30" s="73"/>
      <c r="J30" s="72"/>
      <c r="K30" s="75"/>
    </row>
    <row r="31" spans="1:12" ht="15">
      <c r="A31" s="185" t="s">
        <v>23</v>
      </c>
      <c r="B31" s="6"/>
      <c r="C31" s="90"/>
      <c r="D31" s="511"/>
      <c r="E31" s="77"/>
      <c r="F31" s="77"/>
      <c r="G31" s="68"/>
      <c r="H31" s="68"/>
      <c r="I31" s="73"/>
      <c r="J31" s="72"/>
      <c r="K31" s="75"/>
    </row>
    <row r="32" spans="1:12" ht="14.25">
      <c r="A32" s="188" t="str">
        <f>A13</f>
        <v xml:space="preserve">  CHIEF, PLANNING, xxx</v>
      </c>
      <c r="B32" s="6"/>
      <c r="C32" s="89"/>
      <c r="D32" s="511"/>
      <c r="E32" s="77"/>
      <c r="F32" s="84"/>
      <c r="G32" s="79"/>
      <c r="H32" s="68"/>
      <c r="I32" s="73"/>
      <c r="J32" s="72"/>
      <c r="K32" s="75"/>
    </row>
    <row r="33" spans="1:11" ht="14.25">
      <c r="A33" s="189"/>
      <c r="B33" s="6"/>
      <c r="C33" s="89"/>
      <c r="D33" s="511"/>
      <c r="E33" s="77"/>
      <c r="F33" s="84"/>
      <c r="G33" s="79"/>
      <c r="H33" s="68"/>
      <c r="I33" s="73"/>
      <c r="J33" s="72"/>
      <c r="K33" s="75"/>
    </row>
    <row r="34" spans="1:11" ht="15">
      <c r="A34" s="185" t="s">
        <v>332</v>
      </c>
      <c r="B34" s="6"/>
      <c r="C34" s="90"/>
      <c r="D34" s="511"/>
      <c r="E34" s="77"/>
      <c r="F34" s="77"/>
      <c r="G34" s="68"/>
      <c r="H34" s="68"/>
      <c r="I34" s="73"/>
      <c r="J34" s="72"/>
      <c r="K34" s="75"/>
    </row>
    <row r="35" spans="1:11" ht="14.25">
      <c r="A35" s="190" t="s">
        <v>384</v>
      </c>
      <c r="B35" s="6"/>
      <c r="C35" s="89"/>
      <c r="D35" s="511"/>
      <c r="E35" s="77"/>
      <c r="F35" s="84"/>
      <c r="G35" s="79"/>
      <c r="H35" s="68"/>
      <c r="I35" s="73"/>
      <c r="J35" s="72"/>
      <c r="K35" s="75"/>
    </row>
    <row r="36" spans="1:11">
      <c r="A36" s="127"/>
      <c r="B36" s="6"/>
      <c r="C36" s="89"/>
      <c r="D36" s="511"/>
      <c r="E36" s="77"/>
      <c r="F36" s="84"/>
      <c r="G36" s="79"/>
      <c r="H36" s="68"/>
      <c r="I36" s="73"/>
      <c r="J36" s="72"/>
      <c r="K36" s="75"/>
    </row>
    <row r="37" spans="1:11">
      <c r="D37" s="323"/>
    </row>
    <row r="38" spans="1:11">
      <c r="D38" s="323"/>
    </row>
    <row r="39" spans="1:11">
      <c r="D39" s="323"/>
    </row>
    <row r="40" spans="1:11">
      <c r="D40" s="323"/>
    </row>
    <row r="41" spans="1:11">
      <c r="D41" s="323"/>
    </row>
    <row r="42" spans="1:11">
      <c r="D42" s="323"/>
    </row>
    <row r="43" spans="1:11" ht="15">
      <c r="D43" s="739"/>
    </row>
    <row r="74" spans="1:4" hidden="1">
      <c r="A74" s="463">
        <v>29495</v>
      </c>
      <c r="B74" s="462">
        <v>1981</v>
      </c>
      <c r="C74" s="464" t="s">
        <v>683</v>
      </c>
      <c r="D74" s="512">
        <f>A74</f>
        <v>29495</v>
      </c>
    </row>
    <row r="75" spans="1:4" hidden="1">
      <c r="A75" s="463">
        <v>29860</v>
      </c>
      <c r="B75" s="462">
        <v>1982</v>
      </c>
      <c r="C75" s="464" t="s">
        <v>684</v>
      </c>
      <c r="D75" s="512">
        <f t="shared" ref="D75:D138" si="0">A75</f>
        <v>29860</v>
      </c>
    </row>
    <row r="76" spans="1:4" hidden="1">
      <c r="A76" s="463">
        <v>30225</v>
      </c>
      <c r="B76" s="503">
        <v>1983</v>
      </c>
      <c r="C76" s="464" t="s">
        <v>685</v>
      </c>
      <c r="D76" s="512">
        <f t="shared" si="0"/>
        <v>30225</v>
      </c>
    </row>
    <row r="77" spans="1:4" hidden="1">
      <c r="A77" s="463">
        <v>30590</v>
      </c>
      <c r="B77" s="503">
        <v>1984</v>
      </c>
      <c r="C77" s="464" t="s">
        <v>686</v>
      </c>
      <c r="D77" s="512">
        <f t="shared" si="0"/>
        <v>30590</v>
      </c>
    </row>
    <row r="78" spans="1:4" hidden="1">
      <c r="A78" s="463">
        <v>30956</v>
      </c>
      <c r="B78" s="503">
        <v>1985</v>
      </c>
      <c r="C78" s="464" t="s">
        <v>687</v>
      </c>
      <c r="D78" s="512">
        <f t="shared" si="0"/>
        <v>30956</v>
      </c>
    </row>
    <row r="79" spans="1:4" hidden="1">
      <c r="A79" s="463">
        <v>31321</v>
      </c>
      <c r="B79" s="503">
        <v>1986</v>
      </c>
      <c r="C79" s="464" t="s">
        <v>688</v>
      </c>
      <c r="D79" s="512">
        <f t="shared" si="0"/>
        <v>31321</v>
      </c>
    </row>
    <row r="80" spans="1:4" hidden="1">
      <c r="A80" s="463">
        <v>31686</v>
      </c>
      <c r="B80" s="503">
        <v>1987</v>
      </c>
      <c r="C80" s="464" t="s">
        <v>689</v>
      </c>
      <c r="D80" s="512">
        <f t="shared" si="0"/>
        <v>31686</v>
      </c>
    </row>
    <row r="81" spans="1:4" hidden="1">
      <c r="A81" s="463">
        <v>32051</v>
      </c>
      <c r="B81" s="503">
        <v>1988</v>
      </c>
      <c r="C81" s="464" t="s">
        <v>690</v>
      </c>
      <c r="D81" s="512">
        <f t="shared" si="0"/>
        <v>32051</v>
      </c>
    </row>
    <row r="82" spans="1:4" hidden="1">
      <c r="A82" s="463">
        <v>32417</v>
      </c>
      <c r="B82" s="503">
        <v>1989</v>
      </c>
      <c r="C82" s="464" t="s">
        <v>691</v>
      </c>
      <c r="D82" s="512">
        <f t="shared" si="0"/>
        <v>32417</v>
      </c>
    </row>
    <row r="83" spans="1:4" hidden="1">
      <c r="A83" s="463">
        <v>32782</v>
      </c>
      <c r="B83" s="503">
        <v>1990</v>
      </c>
      <c r="C83" s="464" t="s">
        <v>692</v>
      </c>
      <c r="D83" s="512">
        <f t="shared" si="0"/>
        <v>32782</v>
      </c>
    </row>
    <row r="84" spans="1:4" hidden="1">
      <c r="A84" s="463">
        <v>33147</v>
      </c>
      <c r="B84" s="503">
        <v>1991</v>
      </c>
      <c r="C84" s="464" t="s">
        <v>693</v>
      </c>
      <c r="D84" s="512">
        <f t="shared" si="0"/>
        <v>33147</v>
      </c>
    </row>
    <row r="85" spans="1:4" hidden="1">
      <c r="A85" s="463">
        <v>33512</v>
      </c>
      <c r="B85" s="503">
        <v>1992</v>
      </c>
      <c r="C85" s="464" t="s">
        <v>694</v>
      </c>
      <c r="D85" s="512">
        <f t="shared" si="0"/>
        <v>33512</v>
      </c>
    </row>
    <row r="86" spans="1:4" hidden="1">
      <c r="A86" s="463">
        <v>33878</v>
      </c>
      <c r="B86" s="503">
        <v>1993</v>
      </c>
      <c r="C86" s="464" t="s">
        <v>695</v>
      </c>
      <c r="D86" s="512">
        <f t="shared" si="0"/>
        <v>33878</v>
      </c>
    </row>
    <row r="87" spans="1:4" hidden="1">
      <c r="A87" s="463">
        <v>34243</v>
      </c>
      <c r="B87" s="503">
        <v>1994</v>
      </c>
      <c r="C87" s="464" t="s">
        <v>696</v>
      </c>
      <c r="D87" s="512">
        <f t="shared" si="0"/>
        <v>34243</v>
      </c>
    </row>
    <row r="88" spans="1:4" hidden="1">
      <c r="A88" s="463">
        <v>34608</v>
      </c>
      <c r="B88" s="503">
        <v>1995</v>
      </c>
      <c r="C88" s="464" t="s">
        <v>697</v>
      </c>
      <c r="D88" s="512">
        <f t="shared" si="0"/>
        <v>34608</v>
      </c>
    </row>
    <row r="89" spans="1:4" hidden="1">
      <c r="A89" s="463">
        <v>34973</v>
      </c>
      <c r="B89" s="503">
        <v>1996</v>
      </c>
      <c r="C89" s="464" t="s">
        <v>698</v>
      </c>
      <c r="D89" s="512">
        <f t="shared" si="0"/>
        <v>34973</v>
      </c>
    </row>
    <row r="90" spans="1:4" hidden="1">
      <c r="A90" s="463">
        <v>35339</v>
      </c>
      <c r="B90" s="503">
        <v>1997</v>
      </c>
      <c r="C90" s="464" t="s">
        <v>699</v>
      </c>
      <c r="D90" s="512">
        <f t="shared" si="0"/>
        <v>35339</v>
      </c>
    </row>
    <row r="91" spans="1:4" hidden="1">
      <c r="A91" s="463">
        <v>35704</v>
      </c>
      <c r="B91" s="503">
        <v>1998</v>
      </c>
      <c r="C91" s="464" t="s">
        <v>700</v>
      </c>
      <c r="D91" s="512">
        <f t="shared" si="0"/>
        <v>35704</v>
      </c>
    </row>
    <row r="92" spans="1:4" hidden="1">
      <c r="A92" s="463">
        <v>36069</v>
      </c>
      <c r="B92" s="503">
        <v>1999</v>
      </c>
      <c r="C92" s="464" t="s">
        <v>701</v>
      </c>
      <c r="D92" s="512">
        <f t="shared" si="0"/>
        <v>36069</v>
      </c>
    </row>
    <row r="93" spans="1:4" hidden="1">
      <c r="A93" s="463">
        <v>36434</v>
      </c>
      <c r="B93" s="503">
        <v>2000</v>
      </c>
      <c r="C93" s="464" t="s">
        <v>702</v>
      </c>
      <c r="D93" s="512">
        <f t="shared" si="0"/>
        <v>36434</v>
      </c>
    </row>
    <row r="94" spans="1:4" hidden="1">
      <c r="A94" s="463">
        <v>36800</v>
      </c>
      <c r="B94" s="503">
        <v>2001</v>
      </c>
      <c r="C94" s="464" t="s">
        <v>703</v>
      </c>
      <c r="D94" s="512">
        <f t="shared" si="0"/>
        <v>36800</v>
      </c>
    </row>
    <row r="95" spans="1:4" hidden="1">
      <c r="A95" s="463">
        <v>37165</v>
      </c>
      <c r="B95" s="503">
        <v>2002</v>
      </c>
      <c r="C95" s="464" t="s">
        <v>704</v>
      </c>
      <c r="D95" s="512">
        <f t="shared" si="0"/>
        <v>37165</v>
      </c>
    </row>
    <row r="96" spans="1:4" hidden="1">
      <c r="A96" s="463">
        <v>37530</v>
      </c>
      <c r="B96" s="503">
        <v>2003</v>
      </c>
      <c r="C96" s="464" t="s">
        <v>705</v>
      </c>
      <c r="D96" s="512">
        <f t="shared" si="0"/>
        <v>37530</v>
      </c>
    </row>
    <row r="97" spans="1:4" hidden="1">
      <c r="A97" s="463">
        <v>37895</v>
      </c>
      <c r="B97" s="503">
        <v>2004</v>
      </c>
      <c r="C97" s="464" t="s">
        <v>706</v>
      </c>
      <c r="D97" s="512">
        <f t="shared" si="0"/>
        <v>37895</v>
      </c>
    </row>
    <row r="98" spans="1:4" hidden="1">
      <c r="A98" s="463">
        <v>38261</v>
      </c>
      <c r="B98" s="503">
        <v>2005</v>
      </c>
      <c r="C98" s="464" t="s">
        <v>707</v>
      </c>
      <c r="D98" s="512">
        <f t="shared" si="0"/>
        <v>38261</v>
      </c>
    </row>
    <row r="99" spans="1:4" hidden="1">
      <c r="A99" s="463">
        <v>38626</v>
      </c>
      <c r="B99" s="503">
        <v>2006</v>
      </c>
      <c r="C99" s="464" t="s">
        <v>708</v>
      </c>
      <c r="D99" s="512">
        <f t="shared" si="0"/>
        <v>38626</v>
      </c>
    </row>
    <row r="100" spans="1:4" hidden="1">
      <c r="A100" s="463">
        <v>38991</v>
      </c>
      <c r="B100" s="503">
        <v>2007</v>
      </c>
      <c r="C100" s="464" t="s">
        <v>709</v>
      </c>
      <c r="D100" s="512">
        <f t="shared" si="0"/>
        <v>38991</v>
      </c>
    </row>
    <row r="101" spans="1:4" hidden="1">
      <c r="A101" s="463">
        <v>39356</v>
      </c>
      <c r="B101" s="503">
        <v>2008</v>
      </c>
      <c r="C101" s="464" t="s">
        <v>710</v>
      </c>
      <c r="D101" s="512">
        <f t="shared" si="0"/>
        <v>39356</v>
      </c>
    </row>
    <row r="102" spans="1:4" hidden="1">
      <c r="A102" s="463">
        <v>39722</v>
      </c>
      <c r="B102" s="503">
        <v>2009</v>
      </c>
      <c r="C102" s="464" t="s">
        <v>711</v>
      </c>
      <c r="D102" s="512">
        <f t="shared" si="0"/>
        <v>39722</v>
      </c>
    </row>
    <row r="103" spans="1:4" hidden="1">
      <c r="A103" s="463">
        <v>40087</v>
      </c>
      <c r="B103" s="503">
        <v>2010</v>
      </c>
      <c r="C103" s="464" t="s">
        <v>712</v>
      </c>
      <c r="D103" s="512">
        <f t="shared" si="0"/>
        <v>40087</v>
      </c>
    </row>
    <row r="104" spans="1:4" hidden="1">
      <c r="A104" s="463">
        <v>40452</v>
      </c>
      <c r="B104" s="503">
        <v>2011</v>
      </c>
      <c r="C104" s="464" t="s">
        <v>713</v>
      </c>
      <c r="D104" s="512">
        <f t="shared" si="0"/>
        <v>40452</v>
      </c>
    </row>
    <row r="105" spans="1:4" hidden="1">
      <c r="A105" s="463">
        <v>40817</v>
      </c>
      <c r="B105" s="503">
        <v>2012</v>
      </c>
      <c r="C105" s="464" t="s">
        <v>339</v>
      </c>
      <c r="D105" s="512">
        <f t="shared" si="0"/>
        <v>40817</v>
      </c>
    </row>
    <row r="106" spans="1:4" hidden="1">
      <c r="A106" s="463">
        <v>41183</v>
      </c>
      <c r="B106" s="503">
        <v>2013</v>
      </c>
      <c r="C106" s="464" t="s">
        <v>1</v>
      </c>
      <c r="D106" s="512">
        <f t="shared" si="0"/>
        <v>41183</v>
      </c>
    </row>
    <row r="107" spans="1:4" hidden="1">
      <c r="A107" s="463">
        <v>41548</v>
      </c>
      <c r="B107" s="503">
        <v>2014</v>
      </c>
      <c r="C107" s="464" t="s">
        <v>0</v>
      </c>
      <c r="D107" s="512">
        <f t="shared" si="0"/>
        <v>41548</v>
      </c>
    </row>
    <row r="108" spans="1:4" hidden="1">
      <c r="A108" s="463">
        <v>41913</v>
      </c>
      <c r="B108" s="503">
        <v>2015</v>
      </c>
      <c r="C108" s="464" t="s">
        <v>501</v>
      </c>
      <c r="D108" s="512">
        <f t="shared" si="0"/>
        <v>41913</v>
      </c>
    </row>
    <row r="109" spans="1:4" hidden="1">
      <c r="A109" s="463">
        <v>42278</v>
      </c>
      <c r="B109" s="503">
        <v>2016</v>
      </c>
      <c r="C109" s="464" t="s">
        <v>504</v>
      </c>
      <c r="D109" s="512">
        <f t="shared" si="0"/>
        <v>42278</v>
      </c>
    </row>
    <row r="110" spans="1:4" hidden="1">
      <c r="A110" s="463">
        <v>42644</v>
      </c>
      <c r="B110" s="503">
        <v>2017</v>
      </c>
      <c r="C110" s="464" t="s">
        <v>714</v>
      </c>
      <c r="D110" s="512">
        <f t="shared" si="0"/>
        <v>42644</v>
      </c>
    </row>
    <row r="111" spans="1:4" hidden="1">
      <c r="A111" s="463">
        <v>43009</v>
      </c>
      <c r="B111" s="503">
        <v>2018</v>
      </c>
      <c r="C111" s="464" t="s">
        <v>715</v>
      </c>
      <c r="D111" s="512">
        <f t="shared" si="0"/>
        <v>43009</v>
      </c>
    </row>
    <row r="112" spans="1:4" hidden="1">
      <c r="A112" s="463">
        <v>43374</v>
      </c>
      <c r="B112" s="503">
        <v>2019</v>
      </c>
      <c r="C112" s="464" t="s">
        <v>716</v>
      </c>
      <c r="D112" s="512">
        <f t="shared" si="0"/>
        <v>43374</v>
      </c>
    </row>
    <row r="113" spans="1:4" hidden="1">
      <c r="A113" s="463">
        <v>43739</v>
      </c>
      <c r="B113" s="503">
        <v>2020</v>
      </c>
      <c r="C113" s="464" t="s">
        <v>717</v>
      </c>
      <c r="D113" s="512">
        <f t="shared" si="0"/>
        <v>43739</v>
      </c>
    </row>
    <row r="114" spans="1:4" hidden="1">
      <c r="A114" s="463">
        <v>44105</v>
      </c>
      <c r="B114" s="503">
        <v>2021</v>
      </c>
      <c r="C114" s="464" t="s">
        <v>718</v>
      </c>
      <c r="D114" s="512">
        <f t="shared" si="0"/>
        <v>44105</v>
      </c>
    </row>
    <row r="115" spans="1:4" hidden="1">
      <c r="A115" s="463">
        <v>44470</v>
      </c>
      <c r="B115" s="503">
        <v>2022</v>
      </c>
      <c r="C115" s="464" t="s">
        <v>719</v>
      </c>
      <c r="D115" s="512">
        <f t="shared" si="0"/>
        <v>44470</v>
      </c>
    </row>
    <row r="116" spans="1:4" hidden="1">
      <c r="A116" s="463">
        <v>44835</v>
      </c>
      <c r="B116" s="503">
        <v>2023</v>
      </c>
      <c r="C116" s="464" t="s">
        <v>720</v>
      </c>
      <c r="D116" s="512">
        <f t="shared" si="0"/>
        <v>44835</v>
      </c>
    </row>
    <row r="117" spans="1:4" hidden="1">
      <c r="A117" s="463">
        <v>45200</v>
      </c>
      <c r="B117" s="503">
        <v>2024</v>
      </c>
      <c r="C117" s="464" t="s">
        <v>721</v>
      </c>
      <c r="D117" s="512">
        <f t="shared" si="0"/>
        <v>45200</v>
      </c>
    </row>
    <row r="118" spans="1:4" hidden="1">
      <c r="A118" s="463">
        <v>45566</v>
      </c>
      <c r="B118" s="503">
        <v>2025</v>
      </c>
      <c r="C118" s="464" t="s">
        <v>722</v>
      </c>
      <c r="D118" s="512">
        <f t="shared" si="0"/>
        <v>45566</v>
      </c>
    </row>
    <row r="119" spans="1:4" hidden="1">
      <c r="A119" s="463">
        <v>45931</v>
      </c>
      <c r="B119" s="503">
        <v>2026</v>
      </c>
      <c r="C119" s="464" t="s">
        <v>723</v>
      </c>
      <c r="D119" s="512">
        <f t="shared" si="0"/>
        <v>45931</v>
      </c>
    </row>
    <row r="120" spans="1:4" hidden="1">
      <c r="A120" s="463">
        <v>46296</v>
      </c>
      <c r="B120" s="503">
        <v>2027</v>
      </c>
      <c r="C120" s="464" t="s">
        <v>724</v>
      </c>
      <c r="D120" s="512">
        <f t="shared" si="0"/>
        <v>46296</v>
      </c>
    </row>
    <row r="121" spans="1:4" hidden="1">
      <c r="A121" s="463">
        <v>46661</v>
      </c>
      <c r="B121" s="503">
        <v>2028</v>
      </c>
      <c r="C121" s="464" t="s">
        <v>725</v>
      </c>
      <c r="D121" s="512">
        <f t="shared" si="0"/>
        <v>46661</v>
      </c>
    </row>
    <row r="122" spans="1:4" hidden="1">
      <c r="A122" s="463">
        <v>47027</v>
      </c>
      <c r="B122" s="503">
        <v>2029</v>
      </c>
      <c r="C122" s="464" t="s">
        <v>726</v>
      </c>
      <c r="D122" s="512">
        <f t="shared" si="0"/>
        <v>47027</v>
      </c>
    </row>
    <row r="123" spans="1:4" hidden="1">
      <c r="A123" s="463">
        <v>47392</v>
      </c>
      <c r="B123" s="503">
        <v>2030</v>
      </c>
      <c r="C123" s="464" t="s">
        <v>727</v>
      </c>
      <c r="D123" s="512">
        <f t="shared" si="0"/>
        <v>47392</v>
      </c>
    </row>
    <row r="124" spans="1:4" hidden="1">
      <c r="A124" s="463">
        <v>47757</v>
      </c>
      <c r="B124" s="503">
        <v>2031</v>
      </c>
      <c r="C124" s="464" t="s">
        <v>728</v>
      </c>
      <c r="D124" s="512">
        <f t="shared" si="0"/>
        <v>47757</v>
      </c>
    </row>
    <row r="125" spans="1:4" hidden="1">
      <c r="A125" s="463">
        <v>48122</v>
      </c>
      <c r="B125" s="503">
        <v>2032</v>
      </c>
      <c r="C125" s="464" t="s">
        <v>729</v>
      </c>
      <c r="D125" s="512">
        <f t="shared" si="0"/>
        <v>48122</v>
      </c>
    </row>
    <row r="126" spans="1:4" hidden="1">
      <c r="A126" s="463">
        <v>48488</v>
      </c>
      <c r="B126" s="503">
        <v>2033</v>
      </c>
      <c r="C126" s="464" t="s">
        <v>730</v>
      </c>
      <c r="D126" s="512">
        <f t="shared" si="0"/>
        <v>48488</v>
      </c>
    </row>
    <row r="127" spans="1:4" hidden="1">
      <c r="A127" s="463">
        <v>48853</v>
      </c>
      <c r="B127" s="503">
        <v>2034</v>
      </c>
      <c r="C127" s="464" t="s">
        <v>731</v>
      </c>
      <c r="D127" s="512">
        <f t="shared" si="0"/>
        <v>48853</v>
      </c>
    </row>
    <row r="128" spans="1:4" hidden="1">
      <c r="A128" s="463">
        <v>49218</v>
      </c>
      <c r="B128" s="503">
        <v>2035</v>
      </c>
      <c r="C128" s="464" t="s">
        <v>732</v>
      </c>
      <c r="D128" s="512">
        <f t="shared" si="0"/>
        <v>49218</v>
      </c>
    </row>
    <row r="129" spans="1:4" hidden="1">
      <c r="A129" s="463">
        <v>49583</v>
      </c>
      <c r="B129" s="503">
        <v>2036</v>
      </c>
      <c r="C129" s="464" t="s">
        <v>733</v>
      </c>
      <c r="D129" s="512">
        <f t="shared" si="0"/>
        <v>49583</v>
      </c>
    </row>
    <row r="130" spans="1:4" hidden="1">
      <c r="A130" s="463">
        <v>49949</v>
      </c>
      <c r="B130" s="503">
        <v>2037</v>
      </c>
      <c r="C130" s="464" t="s">
        <v>734</v>
      </c>
      <c r="D130" s="512">
        <f t="shared" si="0"/>
        <v>49949</v>
      </c>
    </row>
    <row r="131" spans="1:4" hidden="1">
      <c r="A131" s="463">
        <v>50314</v>
      </c>
      <c r="B131" s="503">
        <v>2038</v>
      </c>
      <c r="C131" s="464" t="s">
        <v>735</v>
      </c>
      <c r="D131" s="512">
        <f t="shared" si="0"/>
        <v>50314</v>
      </c>
    </row>
    <row r="132" spans="1:4" hidden="1">
      <c r="A132" s="463">
        <v>50679</v>
      </c>
      <c r="B132" s="503">
        <v>2039</v>
      </c>
      <c r="C132" s="464" t="s">
        <v>736</v>
      </c>
      <c r="D132" s="512">
        <f t="shared" si="0"/>
        <v>50679</v>
      </c>
    </row>
    <row r="133" spans="1:4" hidden="1">
      <c r="A133" s="463">
        <v>51044</v>
      </c>
      <c r="B133" s="503">
        <v>2040</v>
      </c>
      <c r="C133" s="464" t="s">
        <v>737</v>
      </c>
      <c r="D133" s="512">
        <f t="shared" si="0"/>
        <v>51044</v>
      </c>
    </row>
    <row r="134" spans="1:4" hidden="1">
      <c r="A134" s="463">
        <v>51410</v>
      </c>
      <c r="B134" s="503">
        <v>2041</v>
      </c>
      <c r="C134" s="464" t="s">
        <v>738</v>
      </c>
      <c r="D134" s="512">
        <f t="shared" si="0"/>
        <v>51410</v>
      </c>
    </row>
    <row r="135" spans="1:4" hidden="1">
      <c r="A135" s="463">
        <v>51775</v>
      </c>
      <c r="B135" s="503">
        <v>2042</v>
      </c>
      <c r="C135" s="464" t="s">
        <v>739</v>
      </c>
      <c r="D135" s="512">
        <f t="shared" si="0"/>
        <v>51775</v>
      </c>
    </row>
    <row r="136" spans="1:4" hidden="1">
      <c r="A136" s="463">
        <v>52140</v>
      </c>
      <c r="B136" s="503">
        <v>2043</v>
      </c>
      <c r="C136" s="464" t="s">
        <v>740</v>
      </c>
      <c r="D136" s="512">
        <f t="shared" si="0"/>
        <v>52140</v>
      </c>
    </row>
    <row r="137" spans="1:4" hidden="1">
      <c r="A137" s="463">
        <v>52505</v>
      </c>
      <c r="B137" s="503">
        <v>2044</v>
      </c>
      <c r="C137" s="464" t="s">
        <v>741</v>
      </c>
      <c r="D137" s="512">
        <f t="shared" si="0"/>
        <v>52505</v>
      </c>
    </row>
    <row r="138" spans="1:4" hidden="1">
      <c r="A138" s="463">
        <v>52871</v>
      </c>
      <c r="B138" s="503">
        <v>2045</v>
      </c>
      <c r="C138" s="464" t="s">
        <v>742</v>
      </c>
      <c r="D138" s="512">
        <f t="shared" si="0"/>
        <v>52871</v>
      </c>
    </row>
    <row r="139" spans="1:4" hidden="1">
      <c r="A139" s="463">
        <v>53236</v>
      </c>
      <c r="B139" s="503">
        <v>2046</v>
      </c>
      <c r="C139" s="464" t="s">
        <v>743</v>
      </c>
      <c r="D139" s="512">
        <f t="shared" ref="D139:D194" si="1">A139</f>
        <v>53236</v>
      </c>
    </row>
    <row r="140" spans="1:4" hidden="1">
      <c r="A140" s="463">
        <v>53601</v>
      </c>
      <c r="B140" s="503">
        <v>2047</v>
      </c>
      <c r="C140" s="464" t="s">
        <v>744</v>
      </c>
      <c r="D140" s="512">
        <f t="shared" si="1"/>
        <v>53601</v>
      </c>
    </row>
    <row r="141" spans="1:4" hidden="1">
      <c r="A141" s="463">
        <v>53966</v>
      </c>
      <c r="B141" s="503">
        <v>2048</v>
      </c>
      <c r="C141" s="464" t="s">
        <v>745</v>
      </c>
      <c r="D141" s="512">
        <f t="shared" si="1"/>
        <v>53966</v>
      </c>
    </row>
    <row r="142" spans="1:4" hidden="1">
      <c r="A142" s="463">
        <v>54332</v>
      </c>
      <c r="B142" s="503">
        <v>2049</v>
      </c>
      <c r="C142" s="464" t="s">
        <v>746</v>
      </c>
      <c r="D142" s="512">
        <f t="shared" si="1"/>
        <v>54332</v>
      </c>
    </row>
    <row r="143" spans="1:4" hidden="1">
      <c r="A143" s="463">
        <v>54697</v>
      </c>
      <c r="B143" s="503">
        <v>2050</v>
      </c>
      <c r="C143" s="464" t="s">
        <v>747</v>
      </c>
      <c r="D143" s="512">
        <f t="shared" si="1"/>
        <v>54697</v>
      </c>
    </row>
    <row r="144" spans="1:4" hidden="1">
      <c r="A144" s="463">
        <v>55062</v>
      </c>
      <c r="B144" s="503">
        <v>2051</v>
      </c>
      <c r="C144" s="464" t="s">
        <v>748</v>
      </c>
      <c r="D144" s="512">
        <f t="shared" si="1"/>
        <v>55062</v>
      </c>
    </row>
    <row r="145" spans="1:4" hidden="1">
      <c r="A145" s="463">
        <v>55427</v>
      </c>
      <c r="B145" s="503">
        <v>2052</v>
      </c>
      <c r="C145" s="464" t="s">
        <v>749</v>
      </c>
      <c r="D145" s="512">
        <f t="shared" si="1"/>
        <v>55427</v>
      </c>
    </row>
    <row r="146" spans="1:4" hidden="1">
      <c r="A146" s="463">
        <v>55793</v>
      </c>
      <c r="B146" s="503">
        <v>2053</v>
      </c>
      <c r="C146" s="464" t="s">
        <v>750</v>
      </c>
      <c r="D146" s="512">
        <f t="shared" si="1"/>
        <v>55793</v>
      </c>
    </row>
    <row r="147" spans="1:4" hidden="1">
      <c r="A147" s="463">
        <v>56158</v>
      </c>
      <c r="B147" s="503">
        <v>2054</v>
      </c>
      <c r="C147" s="464" t="s">
        <v>751</v>
      </c>
      <c r="D147" s="512">
        <f t="shared" si="1"/>
        <v>56158</v>
      </c>
    </row>
    <row r="148" spans="1:4" hidden="1">
      <c r="A148" s="463">
        <v>56523</v>
      </c>
      <c r="B148" s="503">
        <v>2055</v>
      </c>
      <c r="C148" s="464" t="s">
        <v>752</v>
      </c>
      <c r="D148" s="512">
        <f t="shared" si="1"/>
        <v>56523</v>
      </c>
    </row>
    <row r="149" spans="1:4" hidden="1">
      <c r="A149" s="463">
        <v>56888</v>
      </c>
      <c r="B149" s="503">
        <v>2056</v>
      </c>
      <c r="C149" s="464" t="s">
        <v>753</v>
      </c>
      <c r="D149" s="512">
        <f t="shared" si="1"/>
        <v>56888</v>
      </c>
    </row>
    <row r="150" spans="1:4" hidden="1">
      <c r="A150" s="463">
        <v>57254</v>
      </c>
      <c r="B150" s="503">
        <v>2057</v>
      </c>
      <c r="C150" s="464" t="s">
        <v>754</v>
      </c>
      <c r="D150" s="512">
        <f t="shared" si="1"/>
        <v>57254</v>
      </c>
    </row>
    <row r="151" spans="1:4" hidden="1">
      <c r="A151" s="463">
        <v>57619</v>
      </c>
      <c r="B151" s="503">
        <v>2058</v>
      </c>
      <c r="C151" s="464" t="s">
        <v>755</v>
      </c>
      <c r="D151" s="512">
        <f t="shared" si="1"/>
        <v>57619</v>
      </c>
    </row>
    <row r="152" spans="1:4" hidden="1">
      <c r="A152" s="463">
        <v>57984</v>
      </c>
      <c r="B152" s="503">
        <v>2059</v>
      </c>
      <c r="C152" s="464" t="s">
        <v>756</v>
      </c>
      <c r="D152" s="512">
        <f t="shared" si="1"/>
        <v>57984</v>
      </c>
    </row>
    <row r="153" spans="1:4" hidden="1">
      <c r="A153" s="463">
        <v>58349</v>
      </c>
      <c r="B153" s="503">
        <v>2060</v>
      </c>
      <c r="C153" s="464" t="s">
        <v>757</v>
      </c>
      <c r="D153" s="512">
        <f t="shared" si="1"/>
        <v>58349</v>
      </c>
    </row>
    <row r="154" spans="1:4" hidden="1">
      <c r="A154" s="463">
        <v>58715</v>
      </c>
      <c r="B154" s="503">
        <v>2061</v>
      </c>
      <c r="C154" s="464" t="s">
        <v>758</v>
      </c>
      <c r="D154" s="512">
        <f t="shared" si="1"/>
        <v>58715</v>
      </c>
    </row>
    <row r="155" spans="1:4" hidden="1">
      <c r="A155" s="463">
        <v>59080</v>
      </c>
      <c r="B155" s="503">
        <v>2062</v>
      </c>
      <c r="C155" s="464" t="s">
        <v>759</v>
      </c>
      <c r="D155" s="512">
        <f t="shared" si="1"/>
        <v>59080</v>
      </c>
    </row>
    <row r="156" spans="1:4" hidden="1">
      <c r="A156" s="463">
        <v>59445</v>
      </c>
      <c r="B156" s="503">
        <v>2063</v>
      </c>
      <c r="C156" s="464" t="s">
        <v>760</v>
      </c>
      <c r="D156" s="512">
        <f t="shared" si="1"/>
        <v>59445</v>
      </c>
    </row>
    <row r="157" spans="1:4" hidden="1">
      <c r="A157" s="463">
        <v>59810</v>
      </c>
      <c r="B157" s="503">
        <v>2064</v>
      </c>
      <c r="C157" s="464" t="s">
        <v>761</v>
      </c>
      <c r="D157" s="512">
        <f t="shared" si="1"/>
        <v>59810</v>
      </c>
    </row>
    <row r="158" spans="1:4" hidden="1">
      <c r="A158" s="463">
        <v>60176</v>
      </c>
      <c r="B158" s="503">
        <v>2065</v>
      </c>
      <c r="C158" s="464" t="s">
        <v>762</v>
      </c>
      <c r="D158" s="512">
        <f t="shared" si="1"/>
        <v>60176</v>
      </c>
    </row>
    <row r="159" spans="1:4" hidden="1">
      <c r="A159" s="463">
        <v>60541</v>
      </c>
      <c r="B159" s="503">
        <v>2066</v>
      </c>
      <c r="C159" s="464" t="s">
        <v>763</v>
      </c>
      <c r="D159" s="512">
        <f t="shared" si="1"/>
        <v>60541</v>
      </c>
    </row>
    <row r="160" spans="1:4" hidden="1">
      <c r="A160" s="463">
        <v>60906</v>
      </c>
      <c r="B160" s="503">
        <v>2067</v>
      </c>
      <c r="C160" s="464" t="s">
        <v>764</v>
      </c>
      <c r="D160" s="512">
        <f t="shared" si="1"/>
        <v>60906</v>
      </c>
    </row>
    <row r="161" spans="1:4" hidden="1">
      <c r="A161" s="463">
        <v>61271</v>
      </c>
      <c r="B161" s="503">
        <v>2068</v>
      </c>
      <c r="C161" s="464" t="s">
        <v>765</v>
      </c>
      <c r="D161" s="512">
        <f t="shared" si="1"/>
        <v>61271</v>
      </c>
    </row>
    <row r="162" spans="1:4" hidden="1">
      <c r="A162" s="463">
        <v>61637</v>
      </c>
      <c r="B162" s="503">
        <v>2069</v>
      </c>
      <c r="C162" s="464" t="s">
        <v>766</v>
      </c>
      <c r="D162" s="512">
        <f t="shared" si="1"/>
        <v>61637</v>
      </c>
    </row>
    <row r="163" spans="1:4" hidden="1">
      <c r="A163" s="463">
        <v>62002</v>
      </c>
      <c r="B163" s="503">
        <v>2070</v>
      </c>
      <c r="C163" s="464" t="s">
        <v>767</v>
      </c>
      <c r="D163" s="512">
        <f t="shared" si="1"/>
        <v>62002</v>
      </c>
    </row>
    <row r="164" spans="1:4" hidden="1">
      <c r="A164" s="463">
        <v>62367</v>
      </c>
      <c r="B164" s="503">
        <v>2071</v>
      </c>
      <c r="C164" s="464" t="s">
        <v>768</v>
      </c>
      <c r="D164" s="512">
        <f t="shared" si="1"/>
        <v>62367</v>
      </c>
    </row>
    <row r="165" spans="1:4" hidden="1">
      <c r="A165" s="463">
        <v>62732</v>
      </c>
      <c r="B165" s="503">
        <v>2072</v>
      </c>
      <c r="C165" s="464" t="s">
        <v>769</v>
      </c>
      <c r="D165" s="512">
        <f t="shared" si="1"/>
        <v>62732</v>
      </c>
    </row>
    <row r="166" spans="1:4" hidden="1">
      <c r="A166" s="463">
        <v>63098</v>
      </c>
      <c r="B166" s="503">
        <v>2073</v>
      </c>
      <c r="C166" s="464" t="s">
        <v>770</v>
      </c>
      <c r="D166" s="512">
        <f t="shared" si="1"/>
        <v>63098</v>
      </c>
    </row>
    <row r="167" spans="1:4" hidden="1">
      <c r="A167" s="463">
        <v>63463</v>
      </c>
      <c r="B167" s="503">
        <v>2074</v>
      </c>
      <c r="C167" s="464" t="s">
        <v>771</v>
      </c>
      <c r="D167" s="512">
        <f t="shared" si="1"/>
        <v>63463</v>
      </c>
    </row>
    <row r="168" spans="1:4" hidden="1">
      <c r="A168" s="463">
        <v>63828</v>
      </c>
      <c r="B168" s="503">
        <v>2075</v>
      </c>
      <c r="C168" s="464" t="s">
        <v>772</v>
      </c>
      <c r="D168" s="512">
        <f t="shared" si="1"/>
        <v>63828</v>
      </c>
    </row>
    <row r="169" spans="1:4" hidden="1">
      <c r="A169" s="463">
        <v>64193</v>
      </c>
      <c r="B169" s="503">
        <v>2076</v>
      </c>
      <c r="C169" s="464" t="s">
        <v>773</v>
      </c>
      <c r="D169" s="512">
        <f t="shared" si="1"/>
        <v>64193</v>
      </c>
    </row>
    <row r="170" spans="1:4" hidden="1">
      <c r="A170" s="463">
        <v>64559</v>
      </c>
      <c r="B170" s="503">
        <v>2077</v>
      </c>
      <c r="C170" s="464" t="s">
        <v>774</v>
      </c>
      <c r="D170" s="512">
        <f t="shared" si="1"/>
        <v>64559</v>
      </c>
    </row>
    <row r="171" spans="1:4" hidden="1">
      <c r="A171" s="463">
        <v>64924</v>
      </c>
      <c r="B171" s="503">
        <v>2078</v>
      </c>
      <c r="C171" s="464" t="s">
        <v>775</v>
      </c>
      <c r="D171" s="512">
        <f t="shared" si="1"/>
        <v>64924</v>
      </c>
    </row>
    <row r="172" spans="1:4" hidden="1">
      <c r="A172" s="463">
        <v>65289</v>
      </c>
      <c r="B172" s="503">
        <v>2079</v>
      </c>
      <c r="C172" s="464" t="s">
        <v>776</v>
      </c>
      <c r="D172" s="512">
        <f t="shared" si="1"/>
        <v>65289</v>
      </c>
    </row>
    <row r="173" spans="1:4" hidden="1">
      <c r="A173" s="463">
        <v>65654</v>
      </c>
      <c r="B173" s="503">
        <v>2080</v>
      </c>
      <c r="C173" s="464" t="s">
        <v>777</v>
      </c>
      <c r="D173" s="512">
        <f t="shared" si="1"/>
        <v>65654</v>
      </c>
    </row>
    <row r="174" spans="1:4" hidden="1">
      <c r="A174" s="463">
        <v>66020</v>
      </c>
      <c r="B174" s="503">
        <v>2081</v>
      </c>
      <c r="C174" s="464" t="s">
        <v>778</v>
      </c>
      <c r="D174" s="512">
        <f t="shared" si="1"/>
        <v>66020</v>
      </c>
    </row>
    <row r="175" spans="1:4" hidden="1">
      <c r="A175" s="463">
        <v>66385</v>
      </c>
      <c r="B175" s="503">
        <v>2082</v>
      </c>
      <c r="C175" s="464" t="s">
        <v>779</v>
      </c>
      <c r="D175" s="512">
        <f t="shared" si="1"/>
        <v>66385</v>
      </c>
    </row>
    <row r="176" spans="1:4" hidden="1">
      <c r="A176" s="463">
        <v>66750</v>
      </c>
      <c r="B176" s="503">
        <v>2083</v>
      </c>
      <c r="C176" s="464" t="s">
        <v>780</v>
      </c>
      <c r="D176" s="512">
        <f t="shared" si="1"/>
        <v>66750</v>
      </c>
    </row>
    <row r="177" spans="1:4" hidden="1">
      <c r="A177" s="463">
        <v>67115</v>
      </c>
      <c r="B177" s="503">
        <v>2084</v>
      </c>
      <c r="C177" s="464" t="s">
        <v>781</v>
      </c>
      <c r="D177" s="512">
        <f t="shared" si="1"/>
        <v>67115</v>
      </c>
    </row>
    <row r="178" spans="1:4" hidden="1">
      <c r="A178" s="463">
        <v>67481</v>
      </c>
      <c r="B178" s="503">
        <v>2085</v>
      </c>
      <c r="C178" s="464" t="s">
        <v>782</v>
      </c>
      <c r="D178" s="512">
        <f t="shared" si="1"/>
        <v>67481</v>
      </c>
    </row>
    <row r="179" spans="1:4" hidden="1">
      <c r="A179" s="463">
        <v>67846</v>
      </c>
      <c r="B179" s="503">
        <v>2086</v>
      </c>
      <c r="C179" s="464" t="s">
        <v>783</v>
      </c>
      <c r="D179" s="512">
        <f t="shared" si="1"/>
        <v>67846</v>
      </c>
    </row>
    <row r="180" spans="1:4" hidden="1">
      <c r="A180" s="463">
        <v>68211</v>
      </c>
      <c r="B180" s="503">
        <v>2087</v>
      </c>
      <c r="C180" s="464" t="s">
        <v>784</v>
      </c>
      <c r="D180" s="512">
        <f t="shared" si="1"/>
        <v>68211</v>
      </c>
    </row>
    <row r="181" spans="1:4" hidden="1">
      <c r="A181" s="463">
        <v>68576</v>
      </c>
      <c r="B181" s="503">
        <v>2088</v>
      </c>
      <c r="C181" s="464" t="s">
        <v>785</v>
      </c>
      <c r="D181" s="512">
        <f t="shared" si="1"/>
        <v>68576</v>
      </c>
    </row>
    <row r="182" spans="1:4" hidden="1">
      <c r="A182" s="463">
        <v>68942</v>
      </c>
      <c r="B182" s="503">
        <v>2089</v>
      </c>
      <c r="C182" s="464" t="s">
        <v>786</v>
      </c>
      <c r="D182" s="512">
        <f t="shared" si="1"/>
        <v>68942</v>
      </c>
    </row>
    <row r="183" spans="1:4" hidden="1">
      <c r="A183" s="463">
        <v>69307</v>
      </c>
      <c r="B183" s="503">
        <v>2090</v>
      </c>
      <c r="C183" s="464" t="s">
        <v>787</v>
      </c>
      <c r="D183" s="512">
        <f t="shared" si="1"/>
        <v>69307</v>
      </c>
    </row>
    <row r="184" spans="1:4" hidden="1">
      <c r="A184" s="463">
        <v>69672</v>
      </c>
      <c r="B184" s="503">
        <v>2091</v>
      </c>
      <c r="C184" s="464" t="s">
        <v>788</v>
      </c>
      <c r="D184" s="512">
        <f t="shared" si="1"/>
        <v>69672</v>
      </c>
    </row>
    <row r="185" spans="1:4" hidden="1">
      <c r="A185" s="463">
        <v>70037</v>
      </c>
      <c r="B185" s="503">
        <v>2092</v>
      </c>
      <c r="C185" s="464" t="s">
        <v>789</v>
      </c>
      <c r="D185" s="512">
        <f t="shared" si="1"/>
        <v>70037</v>
      </c>
    </row>
    <row r="186" spans="1:4" hidden="1">
      <c r="A186" s="463">
        <v>70403</v>
      </c>
      <c r="B186" s="503">
        <v>2093</v>
      </c>
      <c r="C186" s="464" t="s">
        <v>790</v>
      </c>
      <c r="D186" s="512">
        <f t="shared" si="1"/>
        <v>70403</v>
      </c>
    </row>
    <row r="187" spans="1:4" hidden="1">
      <c r="A187" s="463">
        <v>70768</v>
      </c>
      <c r="B187" s="503">
        <v>2094</v>
      </c>
      <c r="C187" s="464" t="s">
        <v>791</v>
      </c>
      <c r="D187" s="512">
        <f t="shared" si="1"/>
        <v>70768</v>
      </c>
    </row>
    <row r="188" spans="1:4" hidden="1">
      <c r="A188" s="463">
        <v>71133</v>
      </c>
      <c r="B188" s="503">
        <v>2095</v>
      </c>
      <c r="C188" s="464" t="s">
        <v>792</v>
      </c>
      <c r="D188" s="512">
        <f t="shared" si="1"/>
        <v>71133</v>
      </c>
    </row>
    <row r="189" spans="1:4" hidden="1">
      <c r="A189" s="463">
        <v>71498</v>
      </c>
      <c r="B189" s="503">
        <v>2096</v>
      </c>
      <c r="C189" s="464" t="s">
        <v>793</v>
      </c>
      <c r="D189" s="512">
        <f t="shared" si="1"/>
        <v>71498</v>
      </c>
    </row>
    <row r="190" spans="1:4" hidden="1">
      <c r="A190" s="463">
        <v>71864</v>
      </c>
      <c r="B190" s="503">
        <v>2097</v>
      </c>
      <c r="C190" s="464" t="s">
        <v>794</v>
      </c>
      <c r="D190" s="512">
        <f t="shared" si="1"/>
        <v>71864</v>
      </c>
    </row>
    <row r="191" spans="1:4" hidden="1">
      <c r="A191" s="463">
        <v>72229</v>
      </c>
      <c r="B191" s="503">
        <v>2098</v>
      </c>
      <c r="C191" s="464" t="s">
        <v>795</v>
      </c>
      <c r="D191" s="512">
        <f t="shared" si="1"/>
        <v>72229</v>
      </c>
    </row>
    <row r="192" spans="1:4" hidden="1">
      <c r="A192" s="463">
        <v>72594</v>
      </c>
      <c r="B192" s="503">
        <v>2099</v>
      </c>
      <c r="C192" s="464" t="s">
        <v>796</v>
      </c>
      <c r="D192" s="512">
        <f t="shared" si="1"/>
        <v>72594</v>
      </c>
    </row>
    <row r="193" spans="1:4" hidden="1">
      <c r="A193" s="463">
        <v>72959</v>
      </c>
      <c r="B193" s="503">
        <v>2100</v>
      </c>
      <c r="C193" s="464" t="s">
        <v>797</v>
      </c>
      <c r="D193" s="512">
        <f t="shared" si="1"/>
        <v>72959</v>
      </c>
    </row>
    <row r="194" spans="1:4" hidden="1">
      <c r="A194" s="463">
        <v>73324</v>
      </c>
      <c r="B194" s="503">
        <v>2101</v>
      </c>
      <c r="C194" s="464" t="s">
        <v>852</v>
      </c>
      <c r="D194" s="512">
        <f t="shared" si="1"/>
        <v>73324</v>
      </c>
    </row>
  </sheetData>
  <mergeCells count="7">
    <mergeCell ref="B8:E8"/>
    <mergeCell ref="B1:E1"/>
    <mergeCell ref="B2:E2"/>
    <mergeCell ref="B4:E4"/>
    <mergeCell ref="B5:E5"/>
    <mergeCell ref="B7:E7"/>
    <mergeCell ref="B6:E6"/>
  </mergeCells>
  <dataValidations count="1">
    <dataValidation type="list" allowBlank="1" showInputMessage="1" showErrorMessage="1" sqref="E5 B5:C5" xr:uid="{00000000-0002-0000-0100-000000000000}">
      <formula1>ProgramYear</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K581"/>
  <sheetViews>
    <sheetView view="pageBreakPreview" zoomScale="73" zoomScaleNormal="80" zoomScaleSheetLayoutView="73" workbookViewId="0">
      <pane ySplit="3" topLeftCell="A57" activePane="bottomLeft" state="frozen"/>
      <selection pane="bottomLeft" activeCell="V89" sqref="V89:V92"/>
    </sheetView>
  </sheetViews>
  <sheetFormatPr defaultColWidth="9.140625" defaultRowHeight="12.75" outlineLevelCol="1"/>
  <cols>
    <col min="1" max="1" width="10.7109375" style="57" customWidth="1"/>
    <col min="2" max="2" width="8.7109375" style="56" customWidth="1"/>
    <col min="3" max="3" width="13" style="56" customWidth="1"/>
    <col min="4" max="4" width="14.5703125" style="1" customWidth="1"/>
    <col min="5" max="5" width="10.28515625" style="1" customWidth="1"/>
    <col min="6" max="6" width="45.85546875" style="164" customWidth="1"/>
    <col min="7" max="7" width="14.140625" style="164" customWidth="1"/>
    <col min="8" max="8" width="4.28515625" style="2" customWidth="1"/>
    <col min="9" max="9" width="6" style="1" customWidth="1"/>
    <col min="10" max="10" width="16.28515625" style="2" customWidth="1" outlineLevel="1"/>
    <col min="11" max="11" width="39.85546875" style="2" customWidth="1" outlineLevel="1"/>
    <col min="12" max="12" width="10.7109375" style="2" customWidth="1" outlineLevel="1"/>
    <col min="13" max="13" width="10.5703125" style="2" customWidth="1" outlineLevel="1"/>
    <col min="14" max="14" width="9.5703125" style="2" customWidth="1" outlineLevel="1"/>
    <col min="15" max="15" width="12.140625" style="2" customWidth="1" outlineLevel="1"/>
    <col min="16" max="16" width="1.7109375" style="2" customWidth="1"/>
    <col min="17" max="17" width="6.85546875" style="2" customWidth="1"/>
    <col min="18" max="18" width="9.42578125" style="58" customWidth="1"/>
    <col min="19" max="19" width="9.7109375" style="58" customWidth="1"/>
    <col min="20" max="20" width="10.7109375" style="58" customWidth="1"/>
    <col min="21" max="21" width="1.7109375" style="2" customWidth="1"/>
    <col min="22" max="22" width="12.42578125" style="2" customWidth="1"/>
    <col min="23" max="23" width="14.42578125" style="2" customWidth="1"/>
    <col min="24" max="24" width="9.85546875" style="2" customWidth="1"/>
    <col min="25" max="25" width="9.7109375" style="58" customWidth="1"/>
    <col min="26" max="26" width="9.7109375" style="63" customWidth="1"/>
    <col min="27" max="27" width="17.140625" style="63" customWidth="1"/>
    <col min="28" max="28" width="2.140625" style="4" customWidth="1"/>
    <col min="29" max="29" width="14.28515625" style="551" customWidth="1"/>
    <col min="30" max="30" width="14" style="4" customWidth="1"/>
    <col min="31" max="31" width="17.7109375" style="4" customWidth="1"/>
    <col min="32" max="32" width="11.28515625" style="4" customWidth="1"/>
    <col min="33" max="33" width="13.42578125" style="4" customWidth="1"/>
    <col min="34" max="16384" width="9.140625" style="4"/>
  </cols>
  <sheetData>
    <row r="1" spans="1:37" customFormat="1" ht="25.9" hidden="1" customHeight="1">
      <c r="A1" s="88"/>
      <c r="B1" s="88"/>
      <c r="C1" s="178" t="s">
        <v>507</v>
      </c>
      <c r="D1" s="141"/>
      <c r="E1" s="35" t="s">
        <v>508</v>
      </c>
      <c r="F1" s="179">
        <v>0</v>
      </c>
      <c r="G1" s="35" t="s">
        <v>509</v>
      </c>
      <c r="H1" s="67"/>
      <c r="I1" s="153" t="str">
        <f>IF(AC1-AD1&lt;&gt;0,"Warning Check Worksheets","")</f>
        <v/>
      </c>
      <c r="J1" s="154"/>
      <c r="K1" s="154"/>
      <c r="L1" s="520"/>
      <c r="M1" s="154"/>
      <c r="N1" s="154"/>
      <c r="O1" s="154"/>
      <c r="P1" s="154"/>
      <c r="Q1" s="154"/>
      <c r="R1" s="155"/>
      <c r="S1" s="155"/>
      <c r="T1" s="155"/>
      <c r="U1" s="154"/>
      <c r="V1" s="156"/>
      <c r="W1" s="156"/>
      <c r="X1" s="156"/>
      <c r="Y1" s="157"/>
      <c r="Z1" s="157"/>
      <c r="AA1" s="157">
        <f>AC1-AD1</f>
        <v>0</v>
      </c>
      <c r="AB1" s="158"/>
      <c r="AC1" s="550">
        <f>ROUND(AC37+AC104+AC152+AC200+AC248+AC296+AC344+AC392+AC440+AC536,0)</f>
        <v>0</v>
      </c>
      <c r="AD1" s="159">
        <f>ROUND(AD37+AC105+AC153+AC201+AC249+AC297+AC345+AC393+AC441+AC537,0)</f>
        <v>0</v>
      </c>
      <c r="AE1" s="160" t="s">
        <v>330</v>
      </c>
      <c r="AF1" s="76"/>
      <c r="AG1" s="76"/>
      <c r="AH1" s="76"/>
      <c r="AI1" s="76"/>
      <c r="AJ1" s="76"/>
      <c r="AK1" s="76"/>
    </row>
    <row r="2" spans="1:37" hidden="1">
      <c r="G2" s="115" t="s">
        <v>67</v>
      </c>
    </row>
    <row r="3" spans="1:37" ht="38.25" hidden="1">
      <c r="A3" s="96" t="s">
        <v>408</v>
      </c>
      <c r="B3" s="96" t="s">
        <v>409</v>
      </c>
      <c r="C3" s="96" t="s">
        <v>410</v>
      </c>
      <c r="D3" s="5" t="s">
        <v>5</v>
      </c>
      <c r="E3" s="98" t="s">
        <v>401</v>
      </c>
      <c r="F3" s="163"/>
      <c r="G3" s="97" t="s">
        <v>68</v>
      </c>
    </row>
    <row r="4" spans="1:37" ht="13.9" customHeight="1">
      <c r="A4" s="4"/>
      <c r="B4" s="37"/>
      <c r="C4" s="37"/>
      <c r="D4" s="2"/>
      <c r="E4" s="4"/>
      <c r="F4" s="4"/>
      <c r="G4" s="4"/>
      <c r="I4" s="2"/>
      <c r="U4" s="3"/>
      <c r="V4" s="3"/>
      <c r="W4" s="4"/>
      <c r="X4" s="445"/>
      <c r="Y4" s="61" t="s">
        <v>7</v>
      </c>
      <c r="Z4" s="62"/>
      <c r="AA4" s="62"/>
      <c r="AB4" s="28"/>
      <c r="AC4" s="552"/>
      <c r="AD4" s="16"/>
      <c r="AE4" s="16"/>
      <c r="AF4" s="16"/>
    </row>
    <row r="5" spans="1:37" s="451" customFormat="1">
      <c r="A5" s="449"/>
      <c r="B5" s="450"/>
      <c r="C5" s="450"/>
      <c r="I5" s="452">
        <v>1</v>
      </c>
      <c r="J5" s="452">
        <v>1</v>
      </c>
      <c r="K5" s="452">
        <v>2</v>
      </c>
      <c r="L5" s="452">
        <v>3</v>
      </c>
      <c r="M5" s="452">
        <v>4</v>
      </c>
      <c r="N5" s="452">
        <v>5</v>
      </c>
      <c r="O5" s="452">
        <v>6</v>
      </c>
      <c r="P5" s="452">
        <v>7</v>
      </c>
      <c r="Q5" s="452">
        <v>8</v>
      </c>
      <c r="R5" s="452">
        <v>9</v>
      </c>
      <c r="S5" s="452">
        <v>10</v>
      </c>
      <c r="T5" s="452">
        <v>11</v>
      </c>
      <c r="U5" s="452">
        <v>12</v>
      </c>
      <c r="V5" s="452">
        <v>13</v>
      </c>
      <c r="W5" s="452">
        <v>14</v>
      </c>
      <c r="X5" s="452"/>
      <c r="Y5" s="452">
        <v>15</v>
      </c>
      <c r="Z5" s="452">
        <v>16</v>
      </c>
      <c r="AA5" s="452">
        <v>17</v>
      </c>
      <c r="AB5" s="453">
        <v>18</v>
      </c>
      <c r="AC5" s="553">
        <v>19</v>
      </c>
      <c r="AD5" s="456" t="s">
        <v>328</v>
      </c>
      <c r="AE5" s="454"/>
      <c r="AF5" s="454"/>
      <c r="AG5" s="454"/>
      <c r="AH5" s="455"/>
      <c r="AI5" s="455"/>
    </row>
    <row r="6" spans="1:37" ht="15.75">
      <c r="A6" s="38"/>
      <c r="B6" s="39"/>
      <c r="C6" s="39"/>
      <c r="I6" s="7"/>
      <c r="J6" s="569" t="s">
        <v>25</v>
      </c>
      <c r="K6" s="837" t="str">
        <f>'Input '!$B$2</f>
        <v>Project X Major Rehabilitation</v>
      </c>
      <c r="L6" s="837"/>
      <c r="M6" s="837"/>
      <c r="N6" s="837"/>
      <c r="O6" s="837"/>
      <c r="P6" s="837"/>
      <c r="Q6" s="837"/>
      <c r="R6" s="837"/>
      <c r="S6" s="570"/>
      <c r="T6" s="572" t="s">
        <v>24</v>
      </c>
      <c r="U6" s="573" t="str">
        <f>'Input '!$B$1</f>
        <v xml:space="preserve">XXX District </v>
      </c>
      <c r="V6" s="572"/>
      <c r="W6" s="573"/>
      <c r="X6" s="573"/>
      <c r="Y6" s="574"/>
      <c r="Z6" s="572" t="s">
        <v>27</v>
      </c>
      <c r="AA6" s="575">
        <f>'Input '!$B$7</f>
        <v>43739</v>
      </c>
      <c r="AC6" s="554"/>
      <c r="AD6" s="15"/>
      <c r="AE6" s="15"/>
      <c r="AF6" s="15"/>
      <c r="AG6" s="15"/>
      <c r="AH6" s="15"/>
      <c r="AI6" s="15"/>
    </row>
    <row r="7" spans="1:37" ht="13.5" customHeight="1">
      <c r="A7" s="38"/>
      <c r="B7" s="40"/>
      <c r="C7" s="40"/>
      <c r="F7" s="165"/>
      <c r="G7" s="165"/>
      <c r="H7" s="5"/>
      <c r="I7" s="7"/>
      <c r="J7" s="576" t="s">
        <v>680</v>
      </c>
      <c r="K7" s="577" t="str">
        <f>'Input '!B3</f>
        <v>P2 xxxxxx</v>
      </c>
      <c r="L7" s="576"/>
      <c r="M7" s="578"/>
      <c r="N7" s="576"/>
      <c r="O7" s="576"/>
      <c r="P7" s="576"/>
      <c r="Q7" s="576"/>
      <c r="R7" s="570"/>
      <c r="S7" s="570"/>
      <c r="T7" s="572" t="s">
        <v>28</v>
      </c>
      <c r="U7" s="579" t="str">
        <f>'Input '!$A$15</f>
        <v xml:space="preserve">  CHIEF, COST ENGINEERING, xxx</v>
      </c>
      <c r="V7" s="572"/>
      <c r="W7" s="579"/>
      <c r="X7" s="580"/>
      <c r="Y7" s="574"/>
      <c r="Z7" s="579"/>
      <c r="AA7" s="580"/>
      <c r="AC7" s="554"/>
      <c r="AD7" s="15"/>
      <c r="AE7" s="15"/>
      <c r="AF7" s="15"/>
      <c r="AG7" s="15"/>
      <c r="AH7" s="15"/>
      <c r="AI7" s="15"/>
    </row>
    <row r="8" spans="1:37" s="445" customFormat="1" ht="13.5" customHeight="1">
      <c r="A8" s="38"/>
      <c r="B8" s="40"/>
      <c r="C8" s="40"/>
      <c r="D8" s="1"/>
      <c r="E8" s="1"/>
      <c r="F8" s="165"/>
      <c r="G8" s="165"/>
      <c r="H8" s="5"/>
      <c r="I8" s="7"/>
      <c r="J8" s="581" t="s">
        <v>26</v>
      </c>
      <c r="K8" s="577" t="str">
        <f>'Input '!B4</f>
        <v>Somewhere</v>
      </c>
      <c r="L8" s="576"/>
      <c r="M8" s="578"/>
      <c r="N8" s="576"/>
      <c r="O8" s="576"/>
      <c r="P8" s="576"/>
      <c r="Q8" s="576"/>
      <c r="R8" s="570"/>
      <c r="S8" s="570"/>
      <c r="T8" s="571"/>
      <c r="U8" s="576"/>
      <c r="V8" s="582"/>
      <c r="W8" s="576"/>
      <c r="X8" s="576"/>
      <c r="Y8" s="570"/>
      <c r="Z8" s="583"/>
      <c r="AA8" s="584"/>
      <c r="AC8" s="554"/>
      <c r="AD8" s="15"/>
      <c r="AE8" s="15"/>
      <c r="AF8" s="15"/>
      <c r="AG8" s="15"/>
      <c r="AH8" s="15"/>
      <c r="AI8" s="15"/>
    </row>
    <row r="9" spans="1:37" ht="24.75" customHeight="1">
      <c r="A9" s="41"/>
      <c r="B9" s="40"/>
      <c r="C9" s="40"/>
      <c r="I9" s="7"/>
      <c r="J9" s="203" t="s">
        <v>338</v>
      </c>
      <c r="K9" s="196"/>
      <c r="L9" s="204" t="str">
        <f>'Input '!$B$8</f>
        <v>Project X Major Rehabilitation Report June 2019</v>
      </c>
      <c r="M9" s="196"/>
      <c r="N9" s="196"/>
      <c r="O9" s="196"/>
      <c r="P9" s="196"/>
      <c r="Q9" s="196"/>
      <c r="R9" s="198"/>
      <c r="S9" s="198"/>
      <c r="T9" s="198"/>
      <c r="U9" s="196"/>
      <c r="V9" s="196"/>
      <c r="W9" s="196"/>
      <c r="X9" s="196"/>
      <c r="Y9" s="198"/>
      <c r="Z9" s="202"/>
      <c r="AA9" s="201"/>
      <c r="AC9" s="554"/>
      <c r="AD9" s="15"/>
      <c r="AE9" s="15"/>
      <c r="AF9" s="15"/>
      <c r="AG9" s="15"/>
      <c r="AH9" s="15"/>
      <c r="AI9" s="15"/>
    </row>
    <row r="10" spans="1:37" ht="15.75" thickBot="1">
      <c r="A10" s="41"/>
      <c r="B10" s="40"/>
      <c r="C10" s="40"/>
      <c r="I10" s="7"/>
      <c r="J10" s="205"/>
      <c r="K10" s="206"/>
      <c r="L10" s="205"/>
      <c r="M10" s="205"/>
      <c r="N10" s="205"/>
      <c r="O10" s="205"/>
      <c r="P10" s="205"/>
      <c r="Q10" s="205"/>
      <c r="R10" s="207"/>
      <c r="S10" s="207"/>
      <c r="T10" s="207"/>
      <c r="U10" s="205"/>
      <c r="V10" s="205"/>
      <c r="W10" s="205"/>
      <c r="X10" s="205"/>
      <c r="Y10" s="207"/>
      <c r="Z10" s="208"/>
      <c r="AA10" s="208" t="s">
        <v>416</v>
      </c>
      <c r="AC10" s="554"/>
      <c r="AD10" s="17"/>
      <c r="AE10" s="17"/>
      <c r="AF10" s="17"/>
      <c r="AG10" s="17"/>
      <c r="AH10" s="17"/>
      <c r="AI10" s="17"/>
    </row>
    <row r="11" spans="1:37" ht="43.15" customHeight="1" thickTop="1" thickBot="1">
      <c r="A11" s="41"/>
      <c r="B11" s="40"/>
      <c r="C11" s="40"/>
      <c r="I11" s="7"/>
      <c r="J11" s="828" t="s">
        <v>516</v>
      </c>
      <c r="K11" s="829"/>
      <c r="L11" s="830" t="s">
        <v>429</v>
      </c>
      <c r="M11" s="831"/>
      <c r="N11" s="831"/>
      <c r="O11" s="831"/>
      <c r="P11" s="209"/>
      <c r="Q11" s="845" t="s">
        <v>844</v>
      </c>
      <c r="R11" s="846"/>
      <c r="S11" s="846"/>
      <c r="T11" s="846"/>
      <c r="U11" s="841"/>
      <c r="V11" s="841"/>
      <c r="W11" s="842"/>
      <c r="X11" s="840" t="s">
        <v>843</v>
      </c>
      <c r="Y11" s="841"/>
      <c r="Z11" s="841"/>
      <c r="AA11" s="842"/>
      <c r="AC11" s="554"/>
      <c r="AD11" s="17"/>
      <c r="AE11" s="17"/>
      <c r="AF11" s="17"/>
      <c r="AG11" s="17"/>
      <c r="AH11" s="17"/>
      <c r="AI11" s="17"/>
    </row>
    <row r="12" spans="1:37" ht="15.75" thickTop="1">
      <c r="A12" s="41"/>
      <c r="B12" s="40"/>
      <c r="C12" s="40"/>
      <c r="I12" s="7"/>
      <c r="J12" s="196"/>
      <c r="K12" s="210"/>
      <c r="L12" s="211"/>
      <c r="M12" s="196"/>
      <c r="N12" s="196"/>
      <c r="O12" s="212"/>
      <c r="P12" s="213"/>
      <c r="Q12" s="477"/>
      <c r="R12" s="476"/>
      <c r="S12" s="476"/>
      <c r="T12" s="478" t="s">
        <v>53</v>
      </c>
      <c r="U12" s="483"/>
      <c r="V12" s="565">
        <f>'Input '!B5</f>
        <v>2020</v>
      </c>
      <c r="W12" s="482"/>
      <c r="X12" s="476"/>
      <c r="Y12" s="476"/>
      <c r="Z12" s="479"/>
      <c r="AA12" s="480"/>
      <c r="AC12" s="554"/>
      <c r="AD12" s="17"/>
      <c r="AE12" s="17"/>
      <c r="AF12" s="17"/>
      <c r="AG12" s="17"/>
      <c r="AH12" s="17"/>
      <c r="AI12" s="17"/>
    </row>
    <row r="13" spans="1:37" ht="12" customHeight="1">
      <c r="A13" s="41"/>
      <c r="B13" s="40"/>
      <c r="C13" s="40"/>
      <c r="I13" s="7"/>
      <c r="J13" s="196"/>
      <c r="K13" s="210"/>
      <c r="L13" s="218"/>
      <c r="M13" s="196"/>
      <c r="N13" s="219"/>
      <c r="O13" s="220"/>
      <c r="P13" s="213"/>
      <c r="Q13" s="477"/>
      <c r="R13" s="476"/>
      <c r="S13" s="476"/>
      <c r="T13" s="478" t="s">
        <v>54</v>
      </c>
      <c r="U13" s="483"/>
      <c r="V13" s="465" t="str">
        <f>"1  OCT "&amp;RIGHT(FIXED(VALUE(V12-1),0,TRUE),2)</f>
        <v>1  OCT 19</v>
      </c>
      <c r="W13" s="482"/>
      <c r="X13" s="476"/>
      <c r="Y13" s="481"/>
      <c r="Z13" s="479"/>
      <c r="AA13" s="480"/>
      <c r="AC13" s="554"/>
      <c r="AD13" s="17"/>
      <c r="AE13" s="17"/>
      <c r="AF13" s="17"/>
      <c r="AG13" s="17"/>
      <c r="AH13" s="17"/>
      <c r="AI13" s="17"/>
    </row>
    <row r="14" spans="1:37" ht="27" customHeight="1">
      <c r="A14" s="41"/>
      <c r="B14" s="40"/>
      <c r="C14" s="40"/>
      <c r="I14" s="7"/>
      <c r="J14" s="196"/>
      <c r="K14" s="223"/>
      <c r="L14" s="224"/>
      <c r="M14" s="196"/>
      <c r="N14" s="196"/>
      <c r="O14" s="219" t="s">
        <v>40</v>
      </c>
      <c r="P14" s="213"/>
      <c r="Q14" s="214"/>
      <c r="R14" s="215"/>
      <c r="S14" s="215"/>
      <c r="T14" s="225"/>
      <c r="U14" s="308"/>
      <c r="V14" s="484" t="s">
        <v>55</v>
      </c>
      <c r="W14" s="843" t="s">
        <v>798</v>
      </c>
      <c r="X14" s="474"/>
      <c r="Y14" s="215"/>
      <c r="Z14" s="216"/>
      <c r="AA14" s="217"/>
      <c r="AC14" s="554"/>
      <c r="AD14" s="17"/>
      <c r="AE14" s="17"/>
      <c r="AF14" s="17"/>
      <c r="AG14" s="17"/>
      <c r="AH14" s="17"/>
      <c r="AI14" s="17"/>
    </row>
    <row r="15" spans="1:37" ht="15">
      <c r="A15" s="41"/>
      <c r="B15" s="42"/>
      <c r="C15" s="42"/>
      <c r="I15" s="7"/>
      <c r="J15" s="226" t="s">
        <v>50</v>
      </c>
      <c r="K15" s="227" t="s">
        <v>51</v>
      </c>
      <c r="L15" s="228" t="s">
        <v>31</v>
      </c>
      <c r="M15" s="226" t="s">
        <v>32</v>
      </c>
      <c r="N15" s="226" t="s">
        <v>32</v>
      </c>
      <c r="O15" s="226" t="s">
        <v>33</v>
      </c>
      <c r="P15" s="213"/>
      <c r="Q15" s="228" t="s">
        <v>58</v>
      </c>
      <c r="R15" s="229" t="s">
        <v>31</v>
      </c>
      <c r="S15" s="229" t="s">
        <v>32</v>
      </c>
      <c r="T15" s="222" t="s">
        <v>33</v>
      </c>
      <c r="U15" s="308"/>
      <c r="V15" s="696">
        <f>O67</f>
        <v>45200</v>
      </c>
      <c r="W15" s="844"/>
      <c r="X15" s="468" t="s">
        <v>859</v>
      </c>
      <c r="Y15" s="229" t="s">
        <v>31</v>
      </c>
      <c r="Z15" s="231" t="s">
        <v>32</v>
      </c>
      <c r="AA15" s="232" t="s">
        <v>34</v>
      </c>
      <c r="AC15" s="555"/>
      <c r="AD15" s="17"/>
      <c r="AE15" s="17"/>
      <c r="AF15" s="17"/>
      <c r="AG15" s="17"/>
      <c r="AH15" s="17"/>
      <c r="AI15" s="17"/>
    </row>
    <row r="16" spans="1:37" ht="15">
      <c r="A16" s="43"/>
      <c r="B16" s="44"/>
      <c r="C16" s="44"/>
      <c r="I16" s="7"/>
      <c r="J16" s="233" t="s">
        <v>35</v>
      </c>
      <c r="K16" s="233" t="s">
        <v>52</v>
      </c>
      <c r="L16" s="234" t="s">
        <v>56</v>
      </c>
      <c r="M16" s="233" t="s">
        <v>56</v>
      </c>
      <c r="N16" s="233" t="s">
        <v>57</v>
      </c>
      <c r="O16" s="233" t="s">
        <v>56</v>
      </c>
      <c r="P16" s="213"/>
      <c r="Q16" s="234" t="s">
        <v>57</v>
      </c>
      <c r="R16" s="235" t="s">
        <v>56</v>
      </c>
      <c r="S16" s="235" t="s">
        <v>56</v>
      </c>
      <c r="T16" s="236" t="s">
        <v>56</v>
      </c>
      <c r="U16" s="308"/>
      <c r="V16" s="485" t="s">
        <v>56</v>
      </c>
      <c r="W16" s="473" t="s">
        <v>56</v>
      </c>
      <c r="X16" s="469" t="s">
        <v>57</v>
      </c>
      <c r="Y16" s="235" t="s">
        <v>56</v>
      </c>
      <c r="Z16" s="235" t="s">
        <v>56</v>
      </c>
      <c r="AA16" s="238" t="s">
        <v>56</v>
      </c>
      <c r="AC16" s="556"/>
      <c r="AD16" s="17"/>
      <c r="AE16" s="17"/>
      <c r="AF16" s="17"/>
      <c r="AG16" s="17"/>
      <c r="AH16" s="17"/>
      <c r="AI16" s="17"/>
    </row>
    <row r="17" spans="1:35">
      <c r="A17" s="43"/>
      <c r="B17" s="45"/>
      <c r="C17" s="45"/>
      <c r="D17" s="14"/>
      <c r="E17" s="14"/>
      <c r="F17" s="166"/>
      <c r="G17" s="166"/>
      <c r="H17" s="11"/>
      <c r="I17" s="7"/>
      <c r="J17" s="239" t="s">
        <v>385</v>
      </c>
      <c r="K17" s="239" t="s">
        <v>386</v>
      </c>
      <c r="L17" s="240" t="s">
        <v>387</v>
      </c>
      <c r="M17" s="239" t="s">
        <v>388</v>
      </c>
      <c r="N17" s="239" t="s">
        <v>389</v>
      </c>
      <c r="O17" s="239" t="s">
        <v>390</v>
      </c>
      <c r="P17" s="241"/>
      <c r="Q17" s="240" t="s">
        <v>391</v>
      </c>
      <c r="R17" s="242" t="s">
        <v>392</v>
      </c>
      <c r="S17" s="242" t="s">
        <v>393</v>
      </c>
      <c r="T17" s="242" t="s">
        <v>394</v>
      </c>
      <c r="U17" s="432"/>
      <c r="V17" s="486"/>
      <c r="W17" s="242" t="s">
        <v>858</v>
      </c>
      <c r="X17" s="598" t="s">
        <v>395</v>
      </c>
      <c r="Y17" s="242" t="s">
        <v>396</v>
      </c>
      <c r="Z17" s="242" t="s">
        <v>397</v>
      </c>
      <c r="AA17" s="243" t="s">
        <v>398</v>
      </c>
      <c r="AC17" s="555"/>
    </row>
    <row r="18" spans="1:35" ht="15">
      <c r="A18" s="43"/>
      <c r="B18" s="44"/>
      <c r="C18" s="44"/>
      <c r="I18" s="7"/>
      <c r="J18" s="244"/>
      <c r="K18" s="196"/>
      <c r="L18" s="224"/>
      <c r="M18" s="196"/>
      <c r="N18" s="196"/>
      <c r="O18" s="196"/>
      <c r="P18" s="213"/>
      <c r="Q18" s="224"/>
      <c r="R18" s="215"/>
      <c r="S18" s="215"/>
      <c r="T18" s="245"/>
      <c r="U18" s="308"/>
      <c r="V18" s="489"/>
      <c r="W18" s="472"/>
      <c r="X18" s="467"/>
      <c r="Y18" s="215"/>
      <c r="Z18" s="216"/>
      <c r="AA18" s="217"/>
      <c r="AC18" s="556"/>
      <c r="AD18" s="17"/>
      <c r="AE18" s="17"/>
      <c r="AF18" s="17"/>
      <c r="AG18" s="17"/>
      <c r="AH18" s="17"/>
      <c r="AI18" s="17"/>
    </row>
    <row r="19" spans="1:35" ht="15">
      <c r="A19" s="43"/>
      <c r="B19" s="46"/>
      <c r="C19" s="46"/>
      <c r="F19" s="167" t="s">
        <v>423</v>
      </c>
      <c r="G19" s="167"/>
      <c r="H19" s="4"/>
      <c r="I19" s="7"/>
      <c r="J19" s="246" t="s">
        <v>76</v>
      </c>
      <c r="K19" s="247" t="str">
        <f t="shared" ref="K19:K26" si="0">VLOOKUP(J19,row,3)</f>
        <v>RESERVOIRS</v>
      </c>
      <c r="L19" s="248">
        <f t="shared" ref="L19:M26" si="1">SUM(L73+L168+L120+L216+L264+L312+L360+L408+L456+L504)</f>
        <v>0</v>
      </c>
      <c r="M19" s="249">
        <f t="shared" si="1"/>
        <v>0</v>
      </c>
      <c r="N19" s="614" t="str">
        <f t="shared" ref="N19:N26" si="2">IF(L19&gt;0,M19/L19,"-")</f>
        <v>-</v>
      </c>
      <c r="O19" s="250">
        <f t="shared" ref="O19:O26" si="3">SUM(L19:M19)</f>
        <v>0</v>
      </c>
      <c r="P19" s="213"/>
      <c r="Q19" s="251" t="str">
        <f t="shared" ref="Q19:Q26" si="4">IF(O19&gt;0,(T19/O19)-1,"-")</f>
        <v>-</v>
      </c>
      <c r="R19" s="249">
        <f t="shared" ref="R19:S26" si="5">SUM(R73+R168+R120+R216+R264+R312+R360+R408+R456+R504)</f>
        <v>0</v>
      </c>
      <c r="S19" s="249">
        <f t="shared" si="5"/>
        <v>0</v>
      </c>
      <c r="T19" s="249">
        <f t="shared" ref="T19:T26" si="6">SUM(R19:S19)</f>
        <v>0</v>
      </c>
      <c r="U19" s="308"/>
      <c r="V19" s="489">
        <v>0</v>
      </c>
      <c r="W19" s="487">
        <f t="shared" ref="W19:W26" si="7">T19+V19</f>
        <v>0</v>
      </c>
      <c r="X19" s="331" t="str">
        <f>IF(T19&gt;0,((AA19-V19)/T19)-1,"-")</f>
        <v>-</v>
      </c>
      <c r="Y19" s="249">
        <f t="shared" ref="Y19:Z26" si="8">SUM(Y73+Y168+Y120+Y216+Y264+Y312+Y360+Y408+Y456+Y504)</f>
        <v>0</v>
      </c>
      <c r="Z19" s="249">
        <f t="shared" si="8"/>
        <v>0</v>
      </c>
      <c r="AA19" s="252">
        <f t="shared" ref="AA19:AA26" si="9">SUM(Y19:Z19)+V19</f>
        <v>0</v>
      </c>
      <c r="AC19" s="556"/>
      <c r="AD19" s="17"/>
      <c r="AE19" s="17"/>
      <c r="AF19" s="17"/>
      <c r="AG19" s="17"/>
      <c r="AH19" s="17"/>
      <c r="AI19" s="17"/>
    </row>
    <row r="20" spans="1:35" ht="15">
      <c r="A20" s="43"/>
      <c r="B20" s="36" t="s">
        <v>40</v>
      </c>
      <c r="C20" s="46"/>
      <c r="F20" s="167" t="s">
        <v>423</v>
      </c>
      <c r="G20" s="167"/>
      <c r="H20" s="4"/>
      <c r="I20" s="7"/>
      <c r="J20" s="246" t="s">
        <v>77</v>
      </c>
      <c r="K20" s="247" t="str">
        <f t="shared" si="0"/>
        <v>DAMS</v>
      </c>
      <c r="L20" s="248">
        <f t="shared" si="1"/>
        <v>0</v>
      </c>
      <c r="M20" s="249">
        <f t="shared" si="1"/>
        <v>0</v>
      </c>
      <c r="N20" s="614" t="str">
        <f t="shared" si="2"/>
        <v>-</v>
      </c>
      <c r="O20" s="250">
        <f t="shared" si="3"/>
        <v>0</v>
      </c>
      <c r="P20" s="213"/>
      <c r="Q20" s="251" t="str">
        <f t="shared" si="4"/>
        <v>-</v>
      </c>
      <c r="R20" s="249">
        <f t="shared" si="5"/>
        <v>0</v>
      </c>
      <c r="S20" s="249">
        <f t="shared" si="5"/>
        <v>0</v>
      </c>
      <c r="T20" s="249">
        <f t="shared" si="6"/>
        <v>0</v>
      </c>
      <c r="U20" s="308"/>
      <c r="V20" s="489">
        <v>0</v>
      </c>
      <c r="W20" s="487">
        <f t="shared" si="7"/>
        <v>0</v>
      </c>
      <c r="X20" s="331" t="str">
        <f t="shared" ref="X20:X34" si="10">IF(T20&gt;0,((AA20-V20)/T20)-1,"-")</f>
        <v>-</v>
      </c>
      <c r="Y20" s="249">
        <f t="shared" si="8"/>
        <v>0</v>
      </c>
      <c r="Z20" s="249">
        <f t="shared" si="8"/>
        <v>0</v>
      </c>
      <c r="AA20" s="252">
        <f t="shared" si="9"/>
        <v>0</v>
      </c>
      <c r="AC20" s="556"/>
      <c r="AD20" s="17"/>
      <c r="AE20" s="17"/>
      <c r="AF20" s="17"/>
      <c r="AG20" s="17"/>
      <c r="AH20" s="17"/>
      <c r="AI20" s="17"/>
    </row>
    <row r="21" spans="1:35" ht="15">
      <c r="A21" s="43"/>
      <c r="B21" s="46"/>
      <c r="C21" s="46"/>
      <c r="F21" s="167" t="s">
        <v>423</v>
      </c>
      <c r="G21" s="167"/>
      <c r="H21" s="4"/>
      <c r="I21" s="7"/>
      <c r="J21" s="246" t="s">
        <v>78</v>
      </c>
      <c r="K21" s="247" t="str">
        <f t="shared" si="0"/>
        <v>LOCKS</v>
      </c>
      <c r="L21" s="248">
        <f t="shared" si="1"/>
        <v>0</v>
      </c>
      <c r="M21" s="249">
        <f t="shared" si="1"/>
        <v>0</v>
      </c>
      <c r="N21" s="614" t="str">
        <f t="shared" si="2"/>
        <v>-</v>
      </c>
      <c r="O21" s="250">
        <f t="shared" si="3"/>
        <v>0</v>
      </c>
      <c r="P21" s="213"/>
      <c r="Q21" s="251" t="str">
        <f t="shared" si="4"/>
        <v>-</v>
      </c>
      <c r="R21" s="249">
        <f t="shared" si="5"/>
        <v>0</v>
      </c>
      <c r="S21" s="249">
        <f t="shared" si="5"/>
        <v>0</v>
      </c>
      <c r="T21" s="249">
        <f t="shared" si="6"/>
        <v>0</v>
      </c>
      <c r="U21" s="308"/>
      <c r="V21" s="489">
        <v>0</v>
      </c>
      <c r="W21" s="487">
        <f t="shared" si="7"/>
        <v>0</v>
      </c>
      <c r="X21" s="331" t="str">
        <f t="shared" si="10"/>
        <v>-</v>
      </c>
      <c r="Y21" s="249">
        <f t="shared" si="8"/>
        <v>0</v>
      </c>
      <c r="Z21" s="249">
        <f t="shared" si="8"/>
        <v>0</v>
      </c>
      <c r="AA21" s="252">
        <f t="shared" si="9"/>
        <v>0</v>
      </c>
      <c r="AC21" s="556"/>
      <c r="AD21" s="17"/>
      <c r="AE21" s="17"/>
      <c r="AF21" s="17"/>
      <c r="AG21" s="17"/>
      <c r="AH21" s="17"/>
      <c r="AI21" s="17"/>
    </row>
    <row r="22" spans="1:35" ht="15">
      <c r="A22" s="43"/>
      <c r="B22" s="46"/>
      <c r="C22" s="46"/>
      <c r="F22" s="167" t="s">
        <v>423</v>
      </c>
      <c r="G22" s="167"/>
      <c r="H22" s="4"/>
      <c r="I22" s="7"/>
      <c r="J22" s="246" t="s">
        <v>79</v>
      </c>
      <c r="K22" s="247" t="str">
        <f t="shared" si="0"/>
        <v>FISH &amp; WILDLIFE FACILITIES</v>
      </c>
      <c r="L22" s="248">
        <f t="shared" si="1"/>
        <v>0</v>
      </c>
      <c r="M22" s="249">
        <f t="shared" si="1"/>
        <v>0</v>
      </c>
      <c r="N22" s="614" t="str">
        <f t="shared" si="2"/>
        <v>-</v>
      </c>
      <c r="O22" s="250">
        <f t="shared" si="3"/>
        <v>0</v>
      </c>
      <c r="P22" s="213"/>
      <c r="Q22" s="251" t="str">
        <f t="shared" si="4"/>
        <v>-</v>
      </c>
      <c r="R22" s="249">
        <f t="shared" si="5"/>
        <v>0</v>
      </c>
      <c r="S22" s="249">
        <f t="shared" si="5"/>
        <v>0</v>
      </c>
      <c r="T22" s="249">
        <f t="shared" si="6"/>
        <v>0</v>
      </c>
      <c r="U22" s="308"/>
      <c r="V22" s="489">
        <v>0</v>
      </c>
      <c r="W22" s="487">
        <f t="shared" si="7"/>
        <v>0</v>
      </c>
      <c r="X22" s="331" t="str">
        <f t="shared" si="10"/>
        <v>-</v>
      </c>
      <c r="Y22" s="249">
        <f t="shared" si="8"/>
        <v>0</v>
      </c>
      <c r="Z22" s="249">
        <f t="shared" si="8"/>
        <v>0</v>
      </c>
      <c r="AA22" s="252">
        <f t="shared" si="9"/>
        <v>0</v>
      </c>
      <c r="AC22" s="556"/>
      <c r="AD22" s="17"/>
      <c r="AE22" s="17"/>
      <c r="AF22" s="17"/>
      <c r="AG22" s="17"/>
      <c r="AH22" s="17"/>
      <c r="AI22" s="17"/>
    </row>
    <row r="23" spans="1:35" ht="15">
      <c r="A23" s="43"/>
      <c r="B23" s="46"/>
      <c r="C23" s="46"/>
      <c r="F23" s="167" t="s">
        <v>423</v>
      </c>
      <c r="G23" s="167"/>
      <c r="H23" s="4"/>
      <c r="I23" s="7"/>
      <c r="J23" s="246" t="s">
        <v>80</v>
      </c>
      <c r="K23" s="247" t="str">
        <f t="shared" si="0"/>
        <v>POWER PLANT</v>
      </c>
      <c r="L23" s="248">
        <f t="shared" si="1"/>
        <v>0</v>
      </c>
      <c r="M23" s="249">
        <f t="shared" si="1"/>
        <v>0</v>
      </c>
      <c r="N23" s="614" t="str">
        <f t="shared" si="2"/>
        <v>-</v>
      </c>
      <c r="O23" s="250">
        <f t="shared" si="3"/>
        <v>0</v>
      </c>
      <c r="P23" s="213"/>
      <c r="Q23" s="251" t="str">
        <f t="shared" si="4"/>
        <v>-</v>
      </c>
      <c r="R23" s="249">
        <f t="shared" si="5"/>
        <v>0</v>
      </c>
      <c r="S23" s="249">
        <f t="shared" si="5"/>
        <v>0</v>
      </c>
      <c r="T23" s="249">
        <f t="shared" si="6"/>
        <v>0</v>
      </c>
      <c r="U23" s="308"/>
      <c r="V23" s="489">
        <v>0</v>
      </c>
      <c r="W23" s="487">
        <f t="shared" si="7"/>
        <v>0</v>
      </c>
      <c r="X23" s="331" t="str">
        <f t="shared" si="10"/>
        <v>-</v>
      </c>
      <c r="Y23" s="249">
        <f t="shared" si="8"/>
        <v>0</v>
      </c>
      <c r="Z23" s="249">
        <f t="shared" si="8"/>
        <v>0</v>
      </c>
      <c r="AA23" s="252">
        <f t="shared" si="9"/>
        <v>0</v>
      </c>
      <c r="AC23" s="556"/>
      <c r="AD23" s="17"/>
      <c r="AE23" s="17"/>
      <c r="AF23" s="17"/>
      <c r="AG23" s="17"/>
      <c r="AH23" s="17"/>
      <c r="AI23" s="17"/>
    </row>
    <row r="24" spans="1:35" s="445" customFormat="1" ht="15">
      <c r="A24" s="43"/>
      <c r="B24" s="46"/>
      <c r="C24" s="46"/>
      <c r="D24" s="1"/>
      <c r="E24" s="1"/>
      <c r="F24" s="167" t="s">
        <v>423</v>
      </c>
      <c r="G24" s="167"/>
      <c r="I24" s="7"/>
      <c r="J24" s="246" t="s">
        <v>74</v>
      </c>
      <c r="K24" s="247" t="str">
        <f t="shared" si="0"/>
        <v>ROADS, RAILROADS &amp; BRIDGES</v>
      </c>
      <c r="L24" s="248">
        <f t="shared" si="1"/>
        <v>0</v>
      </c>
      <c r="M24" s="249">
        <f t="shared" si="1"/>
        <v>0</v>
      </c>
      <c r="N24" s="614" t="str">
        <f t="shared" si="2"/>
        <v>-</v>
      </c>
      <c r="O24" s="250">
        <f t="shared" si="3"/>
        <v>0</v>
      </c>
      <c r="P24" s="213"/>
      <c r="Q24" s="251" t="str">
        <f t="shared" si="4"/>
        <v>-</v>
      </c>
      <c r="R24" s="249">
        <f t="shared" si="5"/>
        <v>0</v>
      </c>
      <c r="S24" s="249">
        <f t="shared" si="5"/>
        <v>0</v>
      </c>
      <c r="T24" s="249">
        <f t="shared" si="6"/>
        <v>0</v>
      </c>
      <c r="U24" s="308"/>
      <c r="V24" s="489">
        <v>0</v>
      </c>
      <c r="W24" s="487">
        <f t="shared" si="7"/>
        <v>0</v>
      </c>
      <c r="X24" s="331" t="str">
        <f>IF(T24&gt;0,((AA24-V24)/T24)-1,"-")</f>
        <v>-</v>
      </c>
      <c r="Y24" s="249">
        <f t="shared" si="8"/>
        <v>0</v>
      </c>
      <c r="Z24" s="249">
        <f t="shared" si="8"/>
        <v>0</v>
      </c>
      <c r="AA24" s="252">
        <f t="shared" si="9"/>
        <v>0</v>
      </c>
      <c r="AC24" s="556"/>
      <c r="AD24" s="17"/>
      <c r="AE24" s="17"/>
      <c r="AF24" s="17"/>
      <c r="AG24" s="17"/>
      <c r="AH24" s="17"/>
      <c r="AI24" s="17"/>
    </row>
    <row r="25" spans="1:35" s="445" customFormat="1" ht="15">
      <c r="A25" s="43"/>
      <c r="B25" s="46"/>
      <c r="C25" s="46"/>
      <c r="D25" s="1"/>
      <c r="E25" s="1"/>
      <c r="F25" s="167" t="s">
        <v>423</v>
      </c>
      <c r="G25" s="167"/>
      <c r="I25" s="7"/>
      <c r="J25" s="246" t="s">
        <v>81</v>
      </c>
      <c r="K25" s="247" t="str">
        <f t="shared" si="0"/>
        <v>CHANNELS &amp; CANALS</v>
      </c>
      <c r="L25" s="248">
        <f t="shared" si="1"/>
        <v>0</v>
      </c>
      <c r="M25" s="249">
        <f t="shared" si="1"/>
        <v>0</v>
      </c>
      <c r="N25" s="614" t="str">
        <f t="shared" si="2"/>
        <v>-</v>
      </c>
      <c r="O25" s="250">
        <f t="shared" si="3"/>
        <v>0</v>
      </c>
      <c r="P25" s="213"/>
      <c r="Q25" s="251" t="str">
        <f t="shared" si="4"/>
        <v>-</v>
      </c>
      <c r="R25" s="249">
        <f t="shared" si="5"/>
        <v>0</v>
      </c>
      <c r="S25" s="249">
        <f t="shared" si="5"/>
        <v>0</v>
      </c>
      <c r="T25" s="249">
        <f t="shared" si="6"/>
        <v>0</v>
      </c>
      <c r="U25" s="308"/>
      <c r="V25" s="489">
        <v>0</v>
      </c>
      <c r="W25" s="487">
        <f t="shared" si="7"/>
        <v>0</v>
      </c>
      <c r="X25" s="331" t="str">
        <f>IF(T25&gt;0,((AA25-V25)/T25)-1,"-")</f>
        <v>-</v>
      </c>
      <c r="Y25" s="249">
        <f t="shared" si="8"/>
        <v>0</v>
      </c>
      <c r="Z25" s="249">
        <f t="shared" si="8"/>
        <v>0</v>
      </c>
      <c r="AA25" s="252">
        <f t="shared" si="9"/>
        <v>0</v>
      </c>
      <c r="AC25" s="556"/>
      <c r="AD25" s="17"/>
      <c r="AE25" s="17"/>
      <c r="AF25" s="17"/>
      <c r="AG25" s="17"/>
      <c r="AH25" s="17"/>
      <c r="AI25" s="17"/>
    </row>
    <row r="26" spans="1:35" s="445" customFormat="1" ht="15">
      <c r="A26" s="43"/>
      <c r="B26" s="46"/>
      <c r="C26" s="46"/>
      <c r="D26" s="1"/>
      <c r="E26" s="1"/>
      <c r="F26" s="167" t="s">
        <v>423</v>
      </c>
      <c r="G26" s="167"/>
      <c r="I26" s="7"/>
      <c r="J26" s="246" t="s">
        <v>82</v>
      </c>
      <c r="K26" s="247" t="str">
        <f t="shared" si="0"/>
        <v>BREAKWATER &amp; SEAWALLS</v>
      </c>
      <c r="L26" s="248">
        <f t="shared" si="1"/>
        <v>0</v>
      </c>
      <c r="M26" s="249">
        <f t="shared" si="1"/>
        <v>0</v>
      </c>
      <c r="N26" s="614" t="str">
        <f t="shared" si="2"/>
        <v>-</v>
      </c>
      <c r="O26" s="250">
        <f t="shared" si="3"/>
        <v>0</v>
      </c>
      <c r="P26" s="213"/>
      <c r="Q26" s="251" t="str">
        <f t="shared" si="4"/>
        <v>-</v>
      </c>
      <c r="R26" s="249">
        <f t="shared" si="5"/>
        <v>0</v>
      </c>
      <c r="S26" s="249">
        <f t="shared" si="5"/>
        <v>0</v>
      </c>
      <c r="T26" s="249">
        <f t="shared" si="6"/>
        <v>0</v>
      </c>
      <c r="U26" s="308"/>
      <c r="V26" s="489">
        <v>0</v>
      </c>
      <c r="W26" s="487">
        <f t="shared" si="7"/>
        <v>0</v>
      </c>
      <c r="X26" s="331" t="str">
        <f>IF(T26&gt;0,((AA26-V26)/T26)-1,"-")</f>
        <v>-</v>
      </c>
      <c r="Y26" s="249">
        <f t="shared" si="8"/>
        <v>0</v>
      </c>
      <c r="Z26" s="249">
        <f t="shared" si="8"/>
        <v>0</v>
      </c>
      <c r="AA26" s="252">
        <f t="shared" si="9"/>
        <v>0</v>
      </c>
      <c r="AC26" s="556"/>
      <c r="AD26" s="17"/>
      <c r="AE26" s="17"/>
      <c r="AF26" s="17"/>
      <c r="AG26" s="17"/>
      <c r="AH26" s="17"/>
      <c r="AI26" s="17"/>
    </row>
    <row r="27" spans="1:35" ht="15">
      <c r="A27" s="43"/>
      <c r="B27" s="47"/>
      <c r="C27" s="47"/>
      <c r="H27" s="4"/>
      <c r="I27" s="7"/>
      <c r="J27" s="244"/>
      <c r="K27" s="253"/>
      <c r="L27" s="254" t="s">
        <v>36</v>
      </c>
      <c r="M27" s="255" t="s">
        <v>36</v>
      </c>
      <c r="N27" s="603" t="s">
        <v>40</v>
      </c>
      <c r="O27" s="256" t="s">
        <v>36</v>
      </c>
      <c r="P27" s="213"/>
      <c r="Q27" s="224"/>
      <c r="R27" s="255" t="s">
        <v>36</v>
      </c>
      <c r="S27" s="255" t="s">
        <v>36</v>
      </c>
      <c r="T27" s="257" t="s">
        <v>36</v>
      </c>
      <c r="U27" s="308"/>
      <c r="V27" s="488" t="s">
        <v>36</v>
      </c>
      <c r="W27" s="509" t="s">
        <v>40</v>
      </c>
      <c r="X27" s="471"/>
      <c r="Y27" s="255" t="s">
        <v>36</v>
      </c>
      <c r="Z27" s="255" t="s">
        <v>36</v>
      </c>
      <c r="AA27" s="258" t="s">
        <v>36</v>
      </c>
      <c r="AC27" s="556"/>
      <c r="AD27" s="17"/>
      <c r="AE27" s="17"/>
      <c r="AF27" s="17"/>
      <c r="AG27" s="17"/>
      <c r="AH27" s="17"/>
      <c r="AI27" s="17"/>
    </row>
    <row r="28" spans="1:35" ht="15">
      <c r="A28" s="48"/>
      <c r="B28" s="47"/>
      <c r="C28" s="47"/>
      <c r="I28" s="7"/>
      <c r="J28" s="244"/>
      <c r="K28" s="259" t="s">
        <v>64</v>
      </c>
      <c r="L28" s="248">
        <f>SUM(L18:L27)</f>
        <v>0</v>
      </c>
      <c r="M28" s="249">
        <f>SUM(M18:M27)</f>
        <v>0</v>
      </c>
      <c r="N28" s="615"/>
      <c r="O28" s="250">
        <f>SUM(O18:O27)</f>
        <v>0</v>
      </c>
      <c r="P28" s="213"/>
      <c r="Q28" s="251" t="str">
        <f>IF(O28&gt;0,(T28/O28)-1,"-")</f>
        <v>-</v>
      </c>
      <c r="R28" s="249">
        <f>SUM(R18:R27)</f>
        <v>0</v>
      </c>
      <c r="S28" s="249">
        <f>SUM(S18:S27)</f>
        <v>0</v>
      </c>
      <c r="T28" s="249">
        <f>SUM(T18:T27)</f>
        <v>0</v>
      </c>
      <c r="U28" s="308"/>
      <c r="V28" s="490">
        <f>SUM(V19:V26)</f>
        <v>0</v>
      </c>
      <c r="W28" s="504">
        <f>SUM(W19:W26)</f>
        <v>0</v>
      </c>
      <c r="X28" s="331" t="str">
        <f t="shared" si="10"/>
        <v>-</v>
      </c>
      <c r="Y28" s="249">
        <f>SUM(Y18:Y27)</f>
        <v>0</v>
      </c>
      <c r="Z28" s="249">
        <f>SUM(Z18:Z27)</f>
        <v>0</v>
      </c>
      <c r="AA28" s="260">
        <f>SUM(AA18:AA27)</f>
        <v>0</v>
      </c>
      <c r="AC28" s="557">
        <f>SUM(AA16:AA27)</f>
        <v>0</v>
      </c>
      <c r="AD28" s="142">
        <f>V28+Y28+Z28</f>
        <v>0</v>
      </c>
      <c r="AE28" s="33" t="s">
        <v>2</v>
      </c>
      <c r="AF28" s="17"/>
      <c r="AG28" s="17"/>
      <c r="AH28" s="17"/>
      <c r="AI28" s="17"/>
    </row>
    <row r="29" spans="1:35" ht="15">
      <c r="A29" s="48"/>
      <c r="B29" s="49"/>
      <c r="C29" s="49"/>
      <c r="I29" s="7"/>
      <c r="J29" s="244"/>
      <c r="K29" s="196"/>
      <c r="L29" s="261"/>
      <c r="M29" s="262"/>
      <c r="N29" s="604"/>
      <c r="O29" s="263"/>
      <c r="P29" s="213"/>
      <c r="Q29" s="224"/>
      <c r="R29" s="262"/>
      <c r="S29" s="262"/>
      <c r="T29" s="264"/>
      <c r="U29" s="308"/>
      <c r="V29" s="489"/>
      <c r="W29" s="505"/>
      <c r="X29" s="471"/>
      <c r="Y29" s="262"/>
      <c r="Z29" s="262"/>
      <c r="AA29" s="265"/>
      <c r="AC29" s="556"/>
      <c r="AD29" s="17"/>
      <c r="AE29" s="33" t="s">
        <v>3</v>
      </c>
      <c r="AF29" s="17"/>
      <c r="AG29" s="17"/>
      <c r="AH29" s="17"/>
      <c r="AI29" s="17"/>
    </row>
    <row r="30" spans="1:35" ht="15">
      <c r="A30" s="48"/>
      <c r="B30" s="49"/>
      <c r="C30" s="49"/>
      <c r="I30" s="7"/>
      <c r="J30" s="266" t="s">
        <v>59</v>
      </c>
      <c r="K30" s="196" t="s">
        <v>37</v>
      </c>
      <c r="L30" s="248">
        <f>SUM(L84+L180+L132+L228+L276+L324+L372+L420+L468+L516)</f>
        <v>0</v>
      </c>
      <c r="M30" s="249">
        <f>SUM(M84+M180+M132+M228+M276+M324+M372+M420+M468+M516)</f>
        <v>0</v>
      </c>
      <c r="N30" s="614" t="str">
        <f>IF(L30&gt;0,M30/L30,"-")</f>
        <v>-</v>
      </c>
      <c r="O30" s="250">
        <f>SUM(L30:M30)</f>
        <v>0</v>
      </c>
      <c r="P30" s="213"/>
      <c r="Q30" s="251" t="str">
        <f>IF(O30&gt;0,(T30/O30)-1,"-")</f>
        <v>-</v>
      </c>
      <c r="R30" s="249">
        <f>SUM(R84+R180+R132+R228+R276+R324+R372+R420+R468+R516)</f>
        <v>0</v>
      </c>
      <c r="S30" s="249">
        <f>SUM(S84+S180+S132+S228+S276+S324+S372+S420+S468+S516)</f>
        <v>0</v>
      </c>
      <c r="T30" s="249">
        <f>SUM(R30:S30)</f>
        <v>0</v>
      </c>
      <c r="U30" s="308"/>
      <c r="V30" s="489">
        <v>0</v>
      </c>
      <c r="W30" s="487">
        <f>T30+V30</f>
        <v>0</v>
      </c>
      <c r="X30" s="331" t="str">
        <f t="shared" si="10"/>
        <v>-</v>
      </c>
      <c r="Y30" s="249">
        <f>SUM(Y84+Y180+Y132+Y228+Y276+Y324+Y372+Y420+Y468+Y516)</f>
        <v>0</v>
      </c>
      <c r="Z30" s="249">
        <f>SUM(Z84+Z180+Z132+Z228+Z276+Z324+Z372+Z420+Z468+Z516)</f>
        <v>0</v>
      </c>
      <c r="AA30" s="252">
        <f>SUM(Y30:Z30)+V30</f>
        <v>0</v>
      </c>
      <c r="AC30" s="556"/>
      <c r="AD30" s="17"/>
      <c r="AE30" s="33" t="s">
        <v>4</v>
      </c>
      <c r="AF30" s="142">
        <f>SUM(V37:Z37)-AA37</f>
        <v>0</v>
      </c>
      <c r="AG30" s="17"/>
      <c r="AH30" s="17"/>
      <c r="AI30" s="17"/>
    </row>
    <row r="31" spans="1:35" ht="14.25" customHeight="1">
      <c r="A31" s="48"/>
      <c r="B31" s="50"/>
      <c r="C31" s="50"/>
      <c r="F31" s="168"/>
      <c r="G31" s="168"/>
      <c r="I31" s="7"/>
      <c r="J31" s="267"/>
      <c r="K31" s="275"/>
      <c r="L31" s="276"/>
      <c r="M31" s="277"/>
      <c r="N31" s="616"/>
      <c r="O31" s="263"/>
      <c r="P31" s="213"/>
      <c r="Q31" s="224"/>
      <c r="R31" s="279"/>
      <c r="S31" s="279"/>
      <c r="T31" s="273"/>
      <c r="U31" s="308"/>
      <c r="V31" s="489"/>
      <c r="W31" s="506"/>
      <c r="X31" s="466"/>
      <c r="Y31" s="279"/>
      <c r="Z31" s="279"/>
      <c r="AA31" s="265"/>
      <c r="AC31" s="556"/>
      <c r="AD31" s="15"/>
      <c r="AE31" s="15"/>
      <c r="AF31" s="15"/>
      <c r="AG31" s="17"/>
      <c r="AH31" s="17"/>
      <c r="AI31" s="17"/>
    </row>
    <row r="32" spans="1:35" ht="15">
      <c r="A32" s="48"/>
      <c r="B32" s="51"/>
      <c r="C32" s="51"/>
      <c r="F32" s="168" t="s">
        <v>505</v>
      </c>
      <c r="G32" s="143" t="e">
        <f>L32/L28</f>
        <v>#DIV/0!</v>
      </c>
      <c r="I32" s="7"/>
      <c r="J32" s="266" t="s">
        <v>60</v>
      </c>
      <c r="K32" s="203" t="s">
        <v>38</v>
      </c>
      <c r="L32" s="248">
        <f>SUM(L87:L97)+SUM(L135:L145)+SUM(L183:L193)+SUM(L231:L241)+SUM(L279:L289)+SUM(L327:L337)+SUM(L375:L385)+SUM(L423:L433)+SUM(L471:L481)+SUM(L519:L529)</f>
        <v>0</v>
      </c>
      <c r="M32" s="249">
        <f>SUM(M87:M97)+SUM(M135:M145)+SUM(M183:M193)+SUM(M231:M241)+SUM(M279:M289)+SUM(M327:M337)+SUM(M375:M385)+SUM(M423:M433)+SUM(M471:M481)+SUM(M519:M529)</f>
        <v>0</v>
      </c>
      <c r="N32" s="614">
        <f>IF(L32=0,0,M32/L32)</f>
        <v>0</v>
      </c>
      <c r="O32" s="250">
        <f>SUM(L32:M32)</f>
        <v>0</v>
      </c>
      <c r="P32" s="213"/>
      <c r="Q32" s="251" t="str">
        <f>IF(O32&gt;0,(T32/O32)-1,"-")</f>
        <v>-</v>
      </c>
      <c r="R32" s="249">
        <f>SUM(R87:R97)+SUM(R135:R145)+SUM(R183:R193)+SUM(R231:R241)+SUM(R279:R289)+SUM(R327:R337)+SUM(R375:R385)+SUM(R423:R433)+SUM(R471:R481)+SUM(R519:R529)</f>
        <v>0</v>
      </c>
      <c r="S32" s="249">
        <f>SUM(S87:S97)+SUM(S135:S145)+SUM(S183:S193)+SUM(S231:S241)+SUM(S279:S289)+SUM(S327:S337)+SUM(S375:S385)+SUM(S423:S433)+SUM(S471:S481)+SUM(S519:S529)</f>
        <v>0</v>
      </c>
      <c r="T32" s="249">
        <f>SUM(R32:S32)</f>
        <v>0</v>
      </c>
      <c r="U32" s="308"/>
      <c r="V32" s="489">
        <v>0</v>
      </c>
      <c r="W32" s="487">
        <f>T32+V32</f>
        <v>0</v>
      </c>
      <c r="X32" s="331" t="str">
        <f t="shared" si="10"/>
        <v>-</v>
      </c>
      <c r="Y32" s="249">
        <f>SUM(Y87:Y97)+SUM(Y135:Y145)+SUM(Y183:Y193)+SUM(Y231:Y241)+SUM(Y279:Y289)+SUM(Y327:Y337)+SUM(Y375:Y385)+SUM(Y423:Y433)+SUM(Y471:Y481)+SUM(Y519:Y529)</f>
        <v>0</v>
      </c>
      <c r="Z32" s="249">
        <f>SUM(Z87:Z97)+SUM(Z135:Z145)+SUM(Z183:Z193)+SUM(Z231:Z241)+SUM(Z279:Z289)+SUM(Z327:Z337)+SUM(Z375:Z385)+SUM(Z423:Z433)+SUM(Z471:Z481)+SUM(Z519:Z529)</f>
        <v>0</v>
      </c>
      <c r="AA32" s="252">
        <f>SUM(Y32:Z32)+V32</f>
        <v>0</v>
      </c>
      <c r="AD32" s="19"/>
      <c r="AE32" s="24"/>
      <c r="AF32" s="24"/>
      <c r="AG32" s="25"/>
      <c r="AH32" s="25"/>
      <c r="AI32" s="25"/>
    </row>
    <row r="33" spans="1:35">
      <c r="A33" s="48"/>
      <c r="B33" s="51"/>
      <c r="C33" s="51"/>
      <c r="F33" s="168"/>
      <c r="G33" s="64"/>
      <c r="I33" s="7"/>
      <c r="J33" s="280"/>
      <c r="K33" s="281"/>
      <c r="L33" s="261"/>
      <c r="M33" s="272"/>
      <c r="N33" s="604"/>
      <c r="O33" s="263"/>
      <c r="P33" s="213"/>
      <c r="Q33" s="261"/>
      <c r="R33" s="272"/>
      <c r="S33" s="272"/>
      <c r="T33" s="273"/>
      <c r="U33" s="308"/>
      <c r="V33" s="490" t="s">
        <v>40</v>
      </c>
      <c r="W33" s="505" t="s">
        <v>40</v>
      </c>
      <c r="X33" s="471"/>
      <c r="Y33" s="272"/>
      <c r="Z33" s="272"/>
      <c r="AA33" s="274"/>
      <c r="AD33" s="20" t="s">
        <v>8</v>
      </c>
      <c r="AE33" s="23"/>
      <c r="AF33" s="23"/>
      <c r="AG33" s="25"/>
      <c r="AH33" s="25"/>
      <c r="AI33" s="25"/>
    </row>
    <row r="34" spans="1:35" ht="15">
      <c r="A34" s="48"/>
      <c r="B34" s="51"/>
      <c r="C34" s="51"/>
      <c r="F34" s="169" t="s">
        <v>506</v>
      </c>
      <c r="G34" s="143" t="e">
        <f>L34/L28</f>
        <v>#DIV/0!</v>
      </c>
      <c r="I34" s="7"/>
      <c r="J34" s="266" t="s">
        <v>61</v>
      </c>
      <c r="K34" s="203" t="s">
        <v>39</v>
      </c>
      <c r="L34" s="248">
        <f>SUM(L100:L102)+SUM(L148:L150)+SUM(L196:L198)+SUM(L244:L246)+SUM(L292:L294)+SUM(L340:L342)+SUM(L388:L390)+SUM(L436:L438)+SUM(L484:L486)+SUM(L532:L534)</f>
        <v>0</v>
      </c>
      <c r="M34" s="249">
        <f>SUM(M100:M102)+SUM(M148:M150)+SUM(M196:M198)+SUM(M244:M246)+SUM(M292:M294)+SUM(M340:M342)+SUM(M388:M390)+SUM(M436:M438)+SUM(M484:M486)+SUM(M532:M534)</f>
        <v>0</v>
      </c>
      <c r="N34" s="614">
        <f>IF(L34=0,0,M34/L34)</f>
        <v>0</v>
      </c>
      <c r="O34" s="250">
        <f>SUM(L34:M34)</f>
        <v>0</v>
      </c>
      <c r="P34" s="213"/>
      <c r="Q34" s="251" t="str">
        <f>IF(O34&gt;0,(T34/O34)-1,"-")</f>
        <v>-</v>
      </c>
      <c r="R34" s="249">
        <f>SUM(R100:R102)+SUM(R148:R150)+SUM(R196:R198)+SUM(R244:R246)+SUM(R292:R294)+SUM(R340:R342)+SUM(R388:R390)+SUM(R436:R438)+SUM(R484:R486)+SUM(R532:R534)</f>
        <v>0</v>
      </c>
      <c r="S34" s="249">
        <f>SUM(S100:S102)+SUM(S148:S150)+SUM(S196:S198)+SUM(S244:S246)+SUM(S292:S294)+SUM(S340:S342)+SUM(S388:S390)+SUM(S436:S438)+SUM(S484:S486)+SUM(S532:S534)</f>
        <v>0</v>
      </c>
      <c r="T34" s="249">
        <f>SUM(R34:S34)</f>
        <v>0</v>
      </c>
      <c r="U34" s="308"/>
      <c r="V34" s="489">
        <v>0</v>
      </c>
      <c r="W34" s="487">
        <f>T34+V34</f>
        <v>0</v>
      </c>
      <c r="X34" s="331" t="str">
        <f t="shared" si="10"/>
        <v>-</v>
      </c>
      <c r="Y34" s="249">
        <f>SUM(Y100:Y102)+SUM(Y148:Y150)+SUM(Y196:Y198)+SUM(Y244:Y246)+SUM(Y292:Y294)+SUM(Y340:Y342)+SUM(Y388:Y390)+SUM(Y436:Y438)+SUM(Y484:Y486)+SUM(Y532:Y534)</f>
        <v>0</v>
      </c>
      <c r="Z34" s="249">
        <f>SUM(Z100:Z102)+SUM(Z148:Z150)+SUM(Z196:Z198)+SUM(Z244:Z246)+SUM(Z292:Z294)+SUM(Z340:Z342)+SUM(Z388:Z390)+SUM(Z436:Z438)+SUM(Z484:Z486)+SUM(Z532:Z534)</f>
        <v>0</v>
      </c>
      <c r="AA34" s="252">
        <f>SUM(Y34:Z34)+V34</f>
        <v>0</v>
      </c>
      <c r="AD34" s="21" t="s">
        <v>40</v>
      </c>
      <c r="AE34" s="24"/>
      <c r="AF34" s="24"/>
      <c r="AG34" s="25"/>
      <c r="AH34" s="25"/>
      <c r="AI34" s="25"/>
    </row>
    <row r="35" spans="1:35">
      <c r="A35" s="48"/>
      <c r="B35" s="51"/>
      <c r="C35" s="51"/>
      <c r="I35" s="7"/>
      <c r="J35" s="283"/>
      <c r="K35" s="203"/>
      <c r="L35" s="268"/>
      <c r="M35" s="269"/>
      <c r="N35" s="615"/>
      <c r="O35" s="250"/>
      <c r="P35" s="213"/>
      <c r="Q35" s="270"/>
      <c r="R35" s="271"/>
      <c r="S35" s="271"/>
      <c r="T35" s="284"/>
      <c r="U35" s="308"/>
      <c r="V35" s="489"/>
      <c r="W35" s="505"/>
      <c r="X35" s="470"/>
      <c r="Y35" s="271"/>
      <c r="Z35" s="271"/>
      <c r="AA35" s="285"/>
      <c r="AD35" s="21"/>
      <c r="AE35" s="24"/>
      <c r="AF35" s="24"/>
      <c r="AG35" s="25"/>
      <c r="AH35" s="25"/>
      <c r="AI35" s="25"/>
    </row>
    <row r="36" spans="1:35" ht="13.5" thickBot="1">
      <c r="A36" s="48"/>
      <c r="B36" s="51"/>
      <c r="C36" s="51"/>
      <c r="I36" s="7"/>
      <c r="J36" s="286"/>
      <c r="K36" s="205"/>
      <c r="L36" s="287"/>
      <c r="M36" s="288"/>
      <c r="N36" s="617"/>
      <c r="O36" s="290"/>
      <c r="P36" s="291"/>
      <c r="Q36" s="292"/>
      <c r="R36" s="288"/>
      <c r="S36" s="288"/>
      <c r="T36" s="293"/>
      <c r="U36" s="293"/>
      <c r="V36" s="293"/>
      <c r="W36" s="507"/>
      <c r="X36" s="491"/>
      <c r="Y36" s="293"/>
      <c r="Z36" s="293"/>
      <c r="AA36" s="492"/>
      <c r="AC36" s="556"/>
      <c r="AD36" s="22"/>
      <c r="AE36" s="22"/>
      <c r="AF36" s="22"/>
      <c r="AG36" s="25"/>
      <c r="AH36" s="25"/>
      <c r="AI36" s="25"/>
    </row>
    <row r="37" spans="1:35" ht="13.5" thickTop="1">
      <c r="A37" s="48"/>
      <c r="B37" s="51"/>
      <c r="C37" s="51"/>
      <c r="I37" s="7"/>
      <c r="J37" s="244"/>
      <c r="K37" s="259" t="s">
        <v>63</v>
      </c>
      <c r="L37" s="248">
        <f>SUM(L28:L36)</f>
        <v>0</v>
      </c>
      <c r="M37" s="250">
        <f>SUM(M28:M36)</f>
        <v>0</v>
      </c>
      <c r="N37" s="614">
        <f>IF(L37=0,0,M37/L37)</f>
        <v>0</v>
      </c>
      <c r="O37" s="250">
        <f>L37+M37</f>
        <v>0</v>
      </c>
      <c r="P37" s="213"/>
      <c r="Q37" s="251" t="s">
        <v>40</v>
      </c>
      <c r="R37" s="249">
        <f>SUM(R28:R36)</f>
        <v>0</v>
      </c>
      <c r="S37" s="249">
        <f>SUM(S28:S36)</f>
        <v>0</v>
      </c>
      <c r="T37" s="284">
        <f>R37+S37</f>
        <v>0</v>
      </c>
      <c r="U37" s="308"/>
      <c r="V37" s="475">
        <f>SUM(V28:V34)</f>
        <v>0</v>
      </c>
      <c r="W37" s="508">
        <f>SUM(W28:W35)</f>
        <v>0</v>
      </c>
      <c r="X37" s="331" t="str">
        <f>IF(T37&gt;0,((AA37-V37)/T37)-1,"-")</f>
        <v>-</v>
      </c>
      <c r="Y37" s="249">
        <f>SUM(Y28:Y36)</f>
        <v>0</v>
      </c>
      <c r="Z37" s="249">
        <f>SUM(Z28:Z36)</f>
        <v>0</v>
      </c>
      <c r="AA37" s="252">
        <f>SUM(Y37:Z37)+V37</f>
        <v>0</v>
      </c>
      <c r="AC37" s="557">
        <f>SUM(AA28:AA36)</f>
        <v>0</v>
      </c>
      <c r="AD37" s="144">
        <f>Y37+Z37+V37</f>
        <v>0</v>
      </c>
      <c r="AE37" s="22"/>
      <c r="AF37" s="22"/>
      <c r="AG37" s="25"/>
      <c r="AH37" s="25"/>
      <c r="AI37" s="25"/>
    </row>
    <row r="38" spans="1:35" ht="12" customHeight="1">
      <c r="A38" s="48"/>
      <c r="B38" s="51"/>
      <c r="C38" s="51"/>
      <c r="I38" s="7"/>
      <c r="J38" s="294"/>
      <c r="K38" s="196"/>
      <c r="L38" s="196"/>
      <c r="M38" s="196"/>
      <c r="N38" s="196"/>
      <c r="O38" s="247"/>
      <c r="P38" s="196"/>
      <c r="Q38" s="196"/>
      <c r="R38" s="198"/>
      <c r="S38" s="198"/>
      <c r="T38" s="198"/>
      <c r="U38" s="196"/>
      <c r="V38" s="196"/>
      <c r="W38" s="196"/>
      <c r="X38" s="196"/>
      <c r="Y38" s="198"/>
      <c r="Z38" s="201"/>
      <c r="AA38" s="201"/>
      <c r="AC38" s="556"/>
      <c r="AD38" s="22"/>
      <c r="AE38" s="22"/>
      <c r="AF38" s="22"/>
      <c r="AG38" s="25"/>
      <c r="AH38" s="25"/>
      <c r="AI38" s="25"/>
    </row>
    <row r="39" spans="1:35" ht="29.45" customHeight="1">
      <c r="A39" s="48"/>
      <c r="B39" s="51"/>
      <c r="C39" s="51"/>
      <c r="I39" s="7"/>
      <c r="J39" s="196"/>
      <c r="K39" s="566" t="s">
        <v>40</v>
      </c>
      <c r="L39" s="592" t="str">
        <f>'Input '!A15</f>
        <v xml:space="preserve">  CHIEF, COST ENGINEERING, xxx</v>
      </c>
      <c r="M39" s="593"/>
      <c r="N39" s="567"/>
      <c r="O39" s="196"/>
      <c r="P39" s="196"/>
      <c r="Q39" s="196"/>
      <c r="R39" s="198"/>
      <c r="S39" s="198"/>
      <c r="T39" s="296"/>
      <c r="U39" s="196"/>
      <c r="V39" s="196"/>
      <c r="W39" s="196"/>
      <c r="X39" s="196"/>
      <c r="Y39" s="198"/>
      <c r="Z39" s="297"/>
      <c r="AA39" s="297"/>
      <c r="AC39" s="557">
        <f>AC37-AC40</f>
        <v>0</v>
      </c>
      <c r="AD39" s="23" t="s">
        <v>322</v>
      </c>
      <c r="AE39" s="23"/>
      <c r="AF39" s="23"/>
      <c r="AG39" s="25"/>
      <c r="AH39" s="25"/>
      <c r="AI39" s="25"/>
    </row>
    <row r="40" spans="1:35" ht="18">
      <c r="A40" s="48"/>
      <c r="B40" s="51"/>
      <c r="C40" s="51"/>
      <c r="I40" s="7"/>
      <c r="J40" s="196"/>
      <c r="K40" s="839" t="s">
        <v>40</v>
      </c>
      <c r="L40" s="594"/>
      <c r="M40" s="594"/>
      <c r="N40" s="568"/>
      <c r="O40" s="298"/>
      <c r="P40" s="196"/>
      <c r="Q40" s="299"/>
      <c r="R40" s="198"/>
      <c r="S40" s="198"/>
      <c r="T40" s="198"/>
      <c r="U40" s="196"/>
      <c r="V40" s="196"/>
      <c r="W40" s="196"/>
      <c r="X40" s="196"/>
      <c r="Y40" s="589" t="s">
        <v>41</v>
      </c>
      <c r="Z40" s="590"/>
      <c r="AA40" s="591">
        <f>AA37</f>
        <v>0</v>
      </c>
      <c r="AC40" s="557">
        <f>AC42+AC47</f>
        <v>0</v>
      </c>
      <c r="AD40" s="23" t="s">
        <v>323</v>
      </c>
      <c r="AE40" s="23"/>
      <c r="AF40" s="23"/>
      <c r="AG40" s="25"/>
      <c r="AH40" s="25"/>
      <c r="AI40" s="25"/>
    </row>
    <row r="41" spans="1:35" ht="18">
      <c r="A41" s="48"/>
      <c r="B41" s="51"/>
      <c r="C41" s="51"/>
      <c r="I41" s="7"/>
      <c r="J41" s="196"/>
      <c r="K41" s="839"/>
      <c r="L41" s="595" t="str">
        <f>'Input '!A11</f>
        <v xml:space="preserve">  PROJECT MANAGER, xxx</v>
      </c>
      <c r="M41" s="594"/>
      <c r="N41" s="568"/>
      <c r="O41" s="298"/>
      <c r="P41" s="196"/>
      <c r="Q41" s="298"/>
      <c r="R41" s="198"/>
      <c r="S41" s="300" t="s">
        <v>40</v>
      </c>
      <c r="T41" s="296"/>
      <c r="U41" s="196"/>
      <c r="V41" s="196"/>
      <c r="W41" s="196"/>
      <c r="X41" s="196"/>
      <c r="Y41" s="585"/>
      <c r="Z41" s="586"/>
      <c r="AA41" s="587"/>
      <c r="AC41" s="558" t="s">
        <v>324</v>
      </c>
      <c r="AD41" s="23"/>
      <c r="AE41" s="23"/>
      <c r="AF41" s="23"/>
      <c r="AG41" s="25"/>
      <c r="AH41" s="25"/>
      <c r="AI41" s="25"/>
    </row>
    <row r="42" spans="1:35" ht="18">
      <c r="A42" s="48"/>
      <c r="B42" s="51"/>
      <c r="C42" s="51"/>
      <c r="I42" s="7"/>
      <c r="J42" s="301"/>
      <c r="K42" s="839" t="s">
        <v>40</v>
      </c>
      <c r="L42" s="594"/>
      <c r="M42" s="594"/>
      <c r="N42" s="568"/>
      <c r="O42" s="298"/>
      <c r="P42" s="196"/>
      <c r="Q42" s="299"/>
      <c r="R42" s="198"/>
      <c r="S42" s="300" t="s">
        <v>40</v>
      </c>
      <c r="T42" s="198"/>
      <c r="U42" s="196"/>
      <c r="V42" s="196"/>
      <c r="W42" s="196"/>
      <c r="X42" s="196"/>
      <c r="Y42" s="585"/>
      <c r="Z42" s="588"/>
      <c r="AA42" s="697" t="s">
        <v>40</v>
      </c>
      <c r="AC42" s="557">
        <f>V37</f>
        <v>0</v>
      </c>
      <c r="AD42" s="23" t="s">
        <v>325</v>
      </c>
      <c r="AE42" s="23"/>
      <c r="AF42" s="23"/>
      <c r="AG42" s="25"/>
      <c r="AH42" s="25"/>
      <c r="AI42" s="25"/>
    </row>
    <row r="43" spans="1:35" ht="18">
      <c r="A43" s="48"/>
      <c r="B43" s="51"/>
      <c r="C43" s="51"/>
      <c r="I43" s="7"/>
      <c r="J43" s="196"/>
      <c r="K43" s="839"/>
      <c r="L43" s="594" t="str">
        <f>'Input '!A29</f>
        <v xml:space="preserve">  CHIEF, REAL ESTATE, xxx</v>
      </c>
      <c r="M43" s="594"/>
      <c r="N43" s="568"/>
      <c r="O43" s="298"/>
      <c r="P43" s="196"/>
      <c r="Q43" s="302" t="s">
        <v>40</v>
      </c>
      <c r="R43" s="198"/>
      <c r="S43" s="198"/>
      <c r="T43" s="198"/>
      <c r="U43" s="196"/>
      <c r="V43" s="196"/>
      <c r="W43" s="196"/>
      <c r="X43" s="196"/>
      <c r="Y43" s="215"/>
      <c r="Z43" s="698"/>
      <c r="AA43" s="698"/>
      <c r="AC43" s="559"/>
      <c r="AD43" s="23" t="s">
        <v>326</v>
      </c>
      <c r="AE43" s="23"/>
      <c r="AF43" s="23"/>
      <c r="AG43" s="22"/>
      <c r="AH43" s="22"/>
      <c r="AI43" s="22"/>
    </row>
    <row r="44" spans="1:35" ht="18">
      <c r="A44" s="48"/>
      <c r="B44" s="51"/>
      <c r="C44" s="51"/>
      <c r="D44" s="9"/>
      <c r="E44" s="9"/>
      <c r="H44" s="4"/>
      <c r="I44" s="7"/>
      <c r="J44" s="196"/>
      <c r="K44" s="827"/>
      <c r="L44" s="596"/>
      <c r="M44" s="596"/>
      <c r="N44" s="196"/>
      <c r="O44" s="298"/>
      <c r="P44" s="196"/>
      <c r="Q44" s="304"/>
      <c r="R44" s="198"/>
      <c r="S44" s="300" t="s">
        <v>40</v>
      </c>
      <c r="T44" s="296"/>
      <c r="U44" s="298"/>
      <c r="V44" s="196"/>
      <c r="W44" s="196"/>
      <c r="X44" s="196"/>
      <c r="Y44" s="198"/>
      <c r="Z44" s="201"/>
      <c r="AA44" s="305"/>
      <c r="AC44" s="559"/>
      <c r="AD44" s="23"/>
      <c r="AE44" s="23"/>
      <c r="AF44" s="23"/>
      <c r="AG44" s="22"/>
      <c r="AH44" s="22"/>
      <c r="AI44" s="22"/>
    </row>
    <row r="45" spans="1:35" ht="15.6" customHeight="1">
      <c r="A45" s="48"/>
      <c r="B45" s="51"/>
      <c r="C45" s="51"/>
      <c r="I45" s="7"/>
      <c r="J45" s="196"/>
      <c r="K45" s="827"/>
      <c r="L45" s="596" t="str">
        <f>'Input '!A13</f>
        <v xml:space="preserve">  CHIEF, PLANNING, xxx</v>
      </c>
      <c r="M45" s="596"/>
      <c r="N45" s="196"/>
      <c r="O45" s="298"/>
      <c r="P45" s="196"/>
      <c r="Q45" s="306"/>
      <c r="R45" s="198"/>
      <c r="S45" s="198"/>
      <c r="T45" s="198"/>
      <c r="U45" s="196"/>
      <c r="V45" s="196"/>
      <c r="W45" s="196"/>
      <c r="X45" s="196"/>
      <c r="Y45" s="198"/>
      <c r="Z45" s="201"/>
      <c r="AA45" s="307"/>
      <c r="AC45" s="556"/>
      <c r="AD45" s="23"/>
      <c r="AE45" s="23"/>
      <c r="AF45" s="23"/>
      <c r="AG45" s="22"/>
      <c r="AH45" s="22"/>
      <c r="AI45" s="22"/>
    </row>
    <row r="46" spans="1:35" ht="18">
      <c r="A46" s="48"/>
      <c r="B46" s="51"/>
      <c r="C46" s="51"/>
      <c r="I46" s="7"/>
      <c r="J46" s="196"/>
      <c r="K46" s="827"/>
      <c r="L46" s="596"/>
      <c r="M46" s="596"/>
      <c r="N46" s="196"/>
      <c r="O46" s="298"/>
      <c r="P46" s="196"/>
      <c r="Q46" s="304"/>
      <c r="R46" s="198"/>
      <c r="S46" s="198"/>
      <c r="T46" s="198"/>
      <c r="U46" s="196"/>
      <c r="V46" s="196"/>
      <c r="W46" s="196"/>
      <c r="X46" s="196"/>
      <c r="Y46" s="198"/>
      <c r="Z46" s="201"/>
      <c r="AA46" s="201"/>
      <c r="AC46" s="559"/>
      <c r="AD46" s="26" t="s">
        <v>329</v>
      </c>
      <c r="AE46" s="23"/>
      <c r="AF46" s="23"/>
      <c r="AG46" s="22"/>
      <c r="AH46" s="22"/>
      <c r="AI46" s="22"/>
    </row>
    <row r="47" spans="1:35" ht="16.149999999999999" customHeight="1" thickBot="1">
      <c r="A47" s="48"/>
      <c r="B47" s="51"/>
      <c r="C47" s="51"/>
      <c r="I47" s="7"/>
      <c r="J47" s="196"/>
      <c r="K47" s="827"/>
      <c r="L47" s="597" t="str">
        <f>'Input '!A14</f>
        <v xml:space="preserve">  CHIEF, ENGINEERING, xxx  </v>
      </c>
      <c r="M47" s="597"/>
      <c r="N47" s="196"/>
      <c r="O47" s="298"/>
      <c r="P47" s="196"/>
      <c r="Q47" s="306"/>
      <c r="R47" s="198"/>
      <c r="S47" s="198"/>
      <c r="T47" s="198"/>
      <c r="U47" s="196"/>
      <c r="V47" s="196"/>
      <c r="W47" s="196"/>
      <c r="X47" s="196"/>
      <c r="Y47" s="198"/>
      <c r="Z47" s="201"/>
      <c r="AA47" s="201"/>
      <c r="AC47" s="560">
        <f>SUM(AC59:AC537)/3</f>
        <v>0</v>
      </c>
      <c r="AD47" s="27" t="s">
        <v>327</v>
      </c>
      <c r="AE47" s="23"/>
      <c r="AF47" s="144">
        <f>SUM(AA37-V37)</f>
        <v>0</v>
      </c>
      <c r="AG47" s="22"/>
      <c r="AH47" s="22"/>
      <c r="AI47" s="22"/>
    </row>
    <row r="48" spans="1:35" ht="18.75" thickTop="1">
      <c r="A48" s="48"/>
      <c r="B48" s="51"/>
      <c r="C48" s="51"/>
      <c r="I48" s="7"/>
      <c r="J48" s="196"/>
      <c r="K48" s="827"/>
      <c r="L48" s="596"/>
      <c r="M48" s="596"/>
      <c r="N48" s="196"/>
      <c r="O48" s="298"/>
      <c r="P48" s="196"/>
      <c r="Q48" s="304"/>
      <c r="R48" s="198"/>
      <c r="S48" s="198"/>
      <c r="T48" s="198"/>
      <c r="U48" s="196"/>
      <c r="V48" s="196"/>
      <c r="W48" s="196"/>
      <c r="X48" s="196"/>
      <c r="Y48" s="198"/>
      <c r="Z48" s="201"/>
      <c r="AA48" s="201"/>
      <c r="AC48" s="556"/>
      <c r="AD48" s="22"/>
      <c r="AE48" s="22"/>
      <c r="AF48" s="22"/>
      <c r="AG48" s="22"/>
      <c r="AH48" s="22"/>
      <c r="AI48" s="22"/>
    </row>
    <row r="49" spans="1:29" ht="15.6" customHeight="1">
      <c r="A49" s="48"/>
      <c r="B49" s="51"/>
      <c r="C49" s="51"/>
      <c r="I49" s="7"/>
      <c r="J49" s="196"/>
      <c r="K49" s="827"/>
      <c r="L49" s="597" t="str">
        <f>'Input '!A21</f>
        <v xml:space="preserve">  CHIEF, OPERATIONS, xxx  </v>
      </c>
      <c r="M49" s="597"/>
      <c r="N49" s="196"/>
      <c r="O49" s="298"/>
      <c r="P49" s="196"/>
      <c r="Q49" s="196"/>
      <c r="R49" s="198"/>
      <c r="S49" s="198"/>
      <c r="T49" s="198"/>
      <c r="U49" s="196"/>
      <c r="V49" s="196"/>
      <c r="W49" s="196"/>
      <c r="X49" s="196"/>
      <c r="Y49" s="198"/>
      <c r="Z49" s="201"/>
      <c r="AA49" s="201"/>
      <c r="AC49" s="556"/>
    </row>
    <row r="50" spans="1:29" ht="18">
      <c r="A50" s="48"/>
      <c r="B50" s="51"/>
      <c r="C50" s="51"/>
      <c r="I50" s="7"/>
      <c r="J50" s="196"/>
      <c r="K50" s="827"/>
      <c r="L50" s="596"/>
      <c r="M50" s="596"/>
      <c r="N50" s="196"/>
      <c r="O50" s="298"/>
      <c r="P50" s="196"/>
      <c r="Q50" s="304"/>
      <c r="R50" s="198"/>
      <c r="S50" s="198"/>
      <c r="T50" s="198"/>
      <c r="U50" s="196"/>
      <c r="V50" s="196"/>
      <c r="W50" s="196"/>
      <c r="X50" s="196"/>
      <c r="Y50" s="198"/>
      <c r="Z50" s="201"/>
      <c r="AA50" s="201"/>
      <c r="AC50" s="556"/>
    </row>
    <row r="51" spans="1:29" ht="15.6" customHeight="1">
      <c r="A51" s="48"/>
      <c r="B51" s="51"/>
      <c r="C51" s="51"/>
      <c r="I51" s="7"/>
      <c r="J51" s="196"/>
      <c r="K51" s="827"/>
      <c r="L51" s="596" t="str">
        <f>'Input '!A24</f>
        <v xml:space="preserve">  CHIEF, CONSTRUCTION, xxx</v>
      </c>
      <c r="M51" s="596"/>
      <c r="N51" s="196"/>
      <c r="O51" s="298"/>
      <c r="P51" s="196"/>
      <c r="Q51" s="196"/>
      <c r="R51" s="198"/>
      <c r="S51" s="198"/>
      <c r="T51" s="198"/>
      <c r="U51" s="196"/>
      <c r="V51" s="196"/>
      <c r="W51" s="196"/>
      <c r="X51" s="196"/>
      <c r="Y51" s="198"/>
      <c r="Z51" s="201"/>
      <c r="AA51" s="201"/>
      <c r="AC51" s="559" t="s">
        <v>40</v>
      </c>
    </row>
    <row r="52" spans="1:29" ht="18">
      <c r="A52" s="48"/>
      <c r="B52" s="51"/>
      <c r="C52" s="51"/>
      <c r="I52" s="7"/>
      <c r="J52" s="196"/>
      <c r="K52" s="827"/>
      <c r="L52" s="596"/>
      <c r="M52" s="596"/>
      <c r="N52" s="196"/>
      <c r="O52" s="298"/>
      <c r="P52" s="196"/>
      <c r="Q52" s="196"/>
      <c r="R52" s="198"/>
      <c r="S52" s="198"/>
      <c r="T52" s="198"/>
      <c r="U52" s="196"/>
      <c r="V52" s="196"/>
      <c r="W52" s="196"/>
      <c r="X52" s="196"/>
      <c r="Y52" s="198"/>
      <c r="Z52" s="201"/>
      <c r="AA52" s="201"/>
      <c r="AC52" s="556"/>
    </row>
    <row r="53" spans="1:29" ht="15.6" customHeight="1">
      <c r="A53" s="48"/>
      <c r="B53" s="51"/>
      <c r="C53" s="51"/>
      <c r="I53" s="7"/>
      <c r="J53" s="196"/>
      <c r="K53" s="827"/>
      <c r="L53" s="596" t="str">
        <f>'Input '!A18</f>
        <v xml:space="preserve">  CHIEF, CONTRACTING,xxx</v>
      </c>
      <c r="M53" s="596"/>
      <c r="N53" s="196"/>
      <c r="O53" s="298"/>
      <c r="P53" s="196"/>
      <c r="Q53" s="196"/>
      <c r="R53" s="198"/>
      <c r="S53" s="198"/>
      <c r="T53" s="198"/>
      <c r="U53" s="196"/>
      <c r="V53" s="196"/>
      <c r="W53" s="196"/>
      <c r="X53" s="196"/>
      <c r="Y53" s="198"/>
      <c r="Z53" s="201"/>
      <c r="AA53" s="201"/>
      <c r="AC53" s="556"/>
    </row>
    <row r="54" spans="1:29" ht="18">
      <c r="A54" s="48"/>
      <c r="B54" s="51"/>
      <c r="C54" s="51"/>
      <c r="I54" s="7"/>
      <c r="J54" s="196"/>
      <c r="K54" s="827"/>
      <c r="L54" s="596"/>
      <c r="M54" s="596"/>
      <c r="N54" s="196"/>
      <c r="O54" s="298"/>
      <c r="P54" s="196"/>
      <c r="Q54" s="196"/>
      <c r="R54" s="198"/>
      <c r="S54" s="198"/>
      <c r="T54" s="198"/>
      <c r="U54" s="196"/>
      <c r="V54" s="196"/>
      <c r="W54" s="196"/>
      <c r="X54" s="196"/>
      <c r="Y54" s="303"/>
      <c r="Z54" s="201"/>
      <c r="AA54" s="201"/>
      <c r="AC54" s="556"/>
    </row>
    <row r="55" spans="1:29" ht="15.6" customHeight="1">
      <c r="A55" s="48"/>
      <c r="B55" s="51"/>
      <c r="C55" s="51"/>
      <c r="I55" s="7"/>
      <c r="J55" s="196"/>
      <c r="K55" s="827"/>
      <c r="L55" s="596" t="str">
        <f>'Input '!A35</f>
        <v xml:space="preserve">  CHIEF,  PM-PB, xxxx</v>
      </c>
      <c r="M55" s="596"/>
      <c r="N55" s="196"/>
      <c r="O55" s="298"/>
      <c r="P55" s="196"/>
      <c r="Q55" s="196"/>
      <c r="R55" s="198"/>
      <c r="S55" s="198"/>
      <c r="T55" s="198"/>
      <c r="U55" s="196"/>
      <c r="V55" s="196"/>
      <c r="W55" s="196"/>
      <c r="X55" s="196"/>
      <c r="Y55" s="198"/>
      <c r="Z55" s="201"/>
      <c r="AA55" s="201"/>
      <c r="AC55" s="556"/>
    </row>
    <row r="56" spans="1:29" ht="18">
      <c r="A56" s="48"/>
      <c r="B56" s="51"/>
      <c r="C56" s="51"/>
      <c r="I56" s="7"/>
      <c r="J56" s="196"/>
      <c r="K56" s="827"/>
      <c r="L56" s="596"/>
      <c r="M56" s="596"/>
      <c r="N56" s="196"/>
      <c r="O56" s="298"/>
      <c r="P56" s="196"/>
      <c r="Q56" s="196"/>
      <c r="R56" s="198"/>
      <c r="S56" s="198"/>
      <c r="T56" s="198"/>
      <c r="U56" s="196"/>
      <c r="V56" s="196"/>
      <c r="W56" s="196"/>
      <c r="X56" s="196"/>
      <c r="Y56" s="198"/>
      <c r="Z56" s="201"/>
      <c r="AA56" s="201"/>
      <c r="AC56" s="556"/>
    </row>
    <row r="57" spans="1:29" ht="15.6" customHeight="1">
      <c r="A57" s="48"/>
      <c r="B57" s="51"/>
      <c r="C57" s="51"/>
      <c r="I57" s="7"/>
      <c r="J57" s="196"/>
      <c r="K57" s="827"/>
      <c r="L57" s="596" t="str">
        <f>'Input '!A12</f>
        <v xml:space="preserve">  CHIEF, DPM, xxx</v>
      </c>
      <c r="M57" s="596"/>
      <c r="N57" s="196"/>
      <c r="O57" s="298"/>
      <c r="P57" s="196"/>
      <c r="Q57" s="281"/>
      <c r="R57" s="198"/>
      <c r="S57" s="198"/>
      <c r="T57" s="198"/>
      <c r="U57" s="196"/>
      <c r="V57" s="196"/>
      <c r="W57" s="196"/>
      <c r="X57" s="196"/>
      <c r="Y57" s="198"/>
      <c r="Z57" s="201"/>
      <c r="AA57" s="201"/>
      <c r="AC57" s="556"/>
    </row>
    <row r="58" spans="1:29">
      <c r="A58" s="48"/>
      <c r="B58" s="51"/>
      <c r="C58" s="51"/>
      <c r="I58" s="7"/>
      <c r="J58" s="196"/>
      <c r="K58" s="308"/>
      <c r="L58" s="298"/>
      <c r="M58" s="298"/>
      <c r="N58" s="196"/>
      <c r="O58" s="298"/>
      <c r="P58" s="196"/>
      <c r="Q58" s="281"/>
      <c r="R58" s="198"/>
      <c r="S58" s="198"/>
      <c r="T58" s="198"/>
      <c r="U58" s="196"/>
      <c r="V58" s="196"/>
      <c r="W58" s="196"/>
      <c r="X58" s="196"/>
      <c r="Y58" s="198"/>
      <c r="Z58" s="201"/>
      <c r="AA58" s="201"/>
      <c r="AC58" s="556"/>
    </row>
    <row r="59" spans="1:29" ht="15.75">
      <c r="A59" s="10"/>
      <c r="B59" s="52" t="s">
        <v>75</v>
      </c>
      <c r="C59" s="52"/>
      <c r="D59" s="10"/>
      <c r="E59" s="10"/>
      <c r="F59" s="170" t="s">
        <v>40</v>
      </c>
      <c r="G59" s="459">
        <v>1</v>
      </c>
      <c r="H59" s="8"/>
      <c r="I59" s="642">
        <v>1</v>
      </c>
      <c r="J59" s="309"/>
      <c r="K59" s="196"/>
      <c r="L59" s="298"/>
      <c r="M59" s="298"/>
      <c r="N59" s="196"/>
      <c r="O59" s="310" t="s">
        <v>65</v>
      </c>
      <c r="P59" s="196"/>
      <c r="Q59" s="196"/>
      <c r="R59" s="198"/>
      <c r="S59" s="198"/>
      <c r="T59" s="198"/>
      <c r="U59" s="196"/>
      <c r="V59" s="196"/>
      <c r="W59" s="196"/>
      <c r="X59" s="196"/>
      <c r="Y59" s="198"/>
      <c r="Z59" s="311"/>
      <c r="AA59" s="201"/>
      <c r="AC59" s="556"/>
    </row>
    <row r="60" spans="1:29">
      <c r="A60" s="48"/>
      <c r="B60" s="40"/>
      <c r="C60" s="40"/>
      <c r="I60" s="7">
        <f>I59+1</f>
        <v>2</v>
      </c>
      <c r="J60" s="312"/>
      <c r="K60" s="312"/>
      <c r="L60" s="313"/>
      <c r="M60" s="313"/>
      <c r="N60" s="312"/>
      <c r="O60" s="313"/>
      <c r="P60" s="312"/>
      <c r="Q60" s="312"/>
      <c r="R60" s="314"/>
      <c r="S60" s="314"/>
      <c r="T60" s="314"/>
      <c r="U60" s="312"/>
      <c r="V60" s="312"/>
      <c r="W60" s="312"/>
      <c r="X60" s="312"/>
      <c r="Y60" s="314"/>
      <c r="Z60" s="315"/>
      <c r="AA60" s="315"/>
      <c r="AC60" s="556"/>
    </row>
    <row r="61" spans="1:29" ht="15">
      <c r="A61" s="41"/>
      <c r="B61" s="838"/>
      <c r="C61" s="838"/>
      <c r="D61" s="838"/>
      <c r="E61" s="838"/>
      <c r="F61" s="838"/>
      <c r="G61" s="124"/>
      <c r="H61" s="34"/>
      <c r="I61" s="7">
        <f t="shared" ref="I61:I105" si="11">I60+1</f>
        <v>3</v>
      </c>
      <c r="J61" s="194" t="s">
        <v>25</v>
      </c>
      <c r="K61" s="847" t="str">
        <f>'Input '!$B$2</f>
        <v>Project X Major Rehabilitation</v>
      </c>
      <c r="L61" s="847"/>
      <c r="M61" s="847"/>
      <c r="N61" s="847"/>
      <c r="O61" s="847"/>
      <c r="P61" s="847"/>
      <c r="Q61" s="847"/>
      <c r="R61" s="847"/>
      <c r="S61" s="198"/>
      <c r="T61" s="199" t="s">
        <v>24</v>
      </c>
      <c r="U61" s="196"/>
      <c r="V61" s="195" t="str">
        <f>'Input '!$B$1</f>
        <v xml:space="preserve">XXX District </v>
      </c>
      <c r="W61" s="196"/>
      <c r="X61" s="196"/>
      <c r="Y61" s="198"/>
      <c r="Z61" s="199" t="s">
        <v>27</v>
      </c>
      <c r="AA61" s="316">
        <f>'Input '!$B$7</f>
        <v>43739</v>
      </c>
      <c r="AC61" s="556"/>
    </row>
    <row r="62" spans="1:29">
      <c r="A62" s="41"/>
      <c r="B62" s="53"/>
      <c r="C62" s="53"/>
      <c r="I62" s="7">
        <f t="shared" si="11"/>
        <v>4</v>
      </c>
      <c r="J62" s="194" t="s">
        <v>26</v>
      </c>
      <c r="K62" s="195" t="str">
        <f>'Input '!$B$4</f>
        <v>Somewhere</v>
      </c>
      <c r="L62" s="196"/>
      <c r="M62" s="197"/>
      <c r="N62" s="196"/>
      <c r="O62" s="196"/>
      <c r="P62" s="196"/>
      <c r="Q62" s="196"/>
      <c r="R62" s="198"/>
      <c r="S62" s="198"/>
      <c r="T62" s="199" t="s">
        <v>28</v>
      </c>
      <c r="U62" s="196"/>
      <c r="V62" s="200" t="str">
        <f>'Input '!$A$15</f>
        <v xml:space="preserve">  CHIEF, COST ENGINEERING, xxx</v>
      </c>
      <c r="W62" s="196"/>
      <c r="X62" s="196"/>
      <c r="Y62" s="198"/>
      <c r="Z62" s="201"/>
      <c r="AA62" s="202"/>
      <c r="AC62" s="555"/>
    </row>
    <row r="63" spans="1:29">
      <c r="A63" s="41"/>
      <c r="B63" s="54"/>
      <c r="C63" s="54"/>
      <c r="I63" s="7">
        <f t="shared" si="11"/>
        <v>5</v>
      </c>
      <c r="J63" s="203" t="s">
        <v>338</v>
      </c>
      <c r="K63" s="196"/>
      <c r="L63" s="204" t="str">
        <f>'Input '!$B$8</f>
        <v>Project X Major Rehabilitation Report June 2019</v>
      </c>
      <c r="M63" s="196"/>
      <c r="N63" s="196"/>
      <c r="O63" s="196"/>
      <c r="P63" s="196"/>
      <c r="Q63" s="196"/>
      <c r="R63" s="198"/>
      <c r="S63" s="198"/>
      <c r="T63" s="198"/>
      <c r="U63" s="196"/>
      <c r="V63" s="196"/>
      <c r="W63" s="196"/>
      <c r="X63" s="196"/>
      <c r="Y63" s="198"/>
      <c r="Z63" s="202"/>
      <c r="AA63" s="201"/>
      <c r="AC63" s="554"/>
    </row>
    <row r="64" spans="1:29" ht="13.5" thickBot="1">
      <c r="A64" s="41"/>
      <c r="B64" s="55"/>
      <c r="C64" s="55"/>
      <c r="D64" s="4"/>
      <c r="E64" s="5"/>
      <c r="I64" s="7">
        <f t="shared" si="11"/>
        <v>6</v>
      </c>
      <c r="J64" s="205"/>
      <c r="K64" s="205"/>
      <c r="L64" s="317"/>
      <c r="M64" s="317"/>
      <c r="N64" s="205"/>
      <c r="O64" s="317"/>
      <c r="P64" s="205"/>
      <c r="Q64" s="205"/>
      <c r="R64" s="207"/>
      <c r="S64" s="207"/>
      <c r="T64" s="207"/>
      <c r="U64" s="205"/>
      <c r="V64" s="205"/>
      <c r="W64" s="205"/>
      <c r="X64" s="205"/>
      <c r="Y64" s="207"/>
      <c r="Z64" s="208"/>
      <c r="AA64" s="208"/>
      <c r="AC64" s="555"/>
    </row>
    <row r="65" spans="1:35" ht="43.15" customHeight="1" thickTop="1" thickBot="1">
      <c r="A65" s="41"/>
      <c r="B65" s="40"/>
      <c r="C65" s="40"/>
      <c r="G65" s="5"/>
      <c r="I65" s="7">
        <f t="shared" si="11"/>
        <v>7</v>
      </c>
      <c r="J65" s="828" t="s">
        <v>516</v>
      </c>
      <c r="K65" s="829"/>
      <c r="L65" s="830" t="s">
        <v>429</v>
      </c>
      <c r="M65" s="831"/>
      <c r="N65" s="831"/>
      <c r="O65" s="831"/>
      <c r="P65" s="209"/>
      <c r="Q65" s="822" t="s">
        <v>511</v>
      </c>
      <c r="R65" s="823"/>
      <c r="S65" s="823"/>
      <c r="T65" s="823"/>
      <c r="U65" s="209"/>
      <c r="V65" s="824" t="s">
        <v>428</v>
      </c>
      <c r="W65" s="825"/>
      <c r="X65" s="825"/>
      <c r="Y65" s="825"/>
      <c r="Z65" s="825"/>
      <c r="AA65" s="826"/>
      <c r="AC65" s="554"/>
      <c r="AD65" s="17"/>
      <c r="AE65" s="17"/>
      <c r="AF65" s="17"/>
      <c r="AG65" s="17"/>
      <c r="AH65" s="17"/>
      <c r="AI65" s="17"/>
    </row>
    <row r="66" spans="1:35" ht="42" customHeight="1" thickTop="1">
      <c r="A66" s="4"/>
      <c r="B66" s="4"/>
      <c r="C66" s="4"/>
      <c r="D66" s="4"/>
      <c r="E66" s="4"/>
      <c r="F66" s="4"/>
      <c r="G66" s="163"/>
      <c r="I66" s="7">
        <f t="shared" si="11"/>
        <v>8</v>
      </c>
      <c r="J66" s="196"/>
      <c r="K66" s="212"/>
      <c r="L66" s="832" t="s">
        <v>29</v>
      </c>
      <c r="M66" s="833"/>
      <c r="N66" s="833"/>
      <c r="O66" s="644">
        <f>'Input '!B6</f>
        <v>43739</v>
      </c>
      <c r="P66" s="318"/>
      <c r="Q66" s="848" t="s">
        <v>53</v>
      </c>
      <c r="R66" s="849"/>
      <c r="S66" s="849"/>
      <c r="T66" s="319">
        <f>'Input '!$B$5</f>
        <v>2020</v>
      </c>
      <c r="U66" s="318"/>
      <c r="V66" s="203"/>
      <c r="W66" s="196"/>
      <c r="X66" s="196"/>
      <c r="Y66" s="198"/>
      <c r="Z66" s="201"/>
      <c r="AA66" s="320"/>
      <c r="AC66" s="555"/>
    </row>
    <row r="67" spans="1:35">
      <c r="A67" s="99"/>
      <c r="B67" s="100"/>
      <c r="C67" s="100"/>
      <c r="D67" s="86"/>
      <c r="E67" s="86"/>
      <c r="F67" s="163"/>
      <c r="G67" s="4"/>
      <c r="I67" s="7">
        <f t="shared" si="11"/>
        <v>9</v>
      </c>
      <c r="J67" s="196" t="s">
        <v>40</v>
      </c>
      <c r="K67" s="212"/>
      <c r="L67" s="834" t="s">
        <v>30</v>
      </c>
      <c r="M67" s="835"/>
      <c r="N67" s="835"/>
      <c r="O67" s="643">
        <f>VLOOKUP( G69,'Input '!$C$74:$D$194,2)</f>
        <v>45200</v>
      </c>
      <c r="P67" s="213"/>
      <c r="Q67" s="850" t="s">
        <v>54</v>
      </c>
      <c r="R67" s="851"/>
      <c r="S67" s="851"/>
      <c r="T67" s="321" t="str">
        <f>"1  OCT "&amp;RIGHT(FIXED(VALUE(T66-1),0,TRUE),2)</f>
        <v>1  OCT 19</v>
      </c>
      <c r="U67" s="213"/>
      <c r="V67" s="196"/>
      <c r="W67" s="196"/>
      <c r="X67" s="196"/>
      <c r="Y67" s="322"/>
      <c r="Z67" s="201"/>
      <c r="AA67" s="217"/>
      <c r="AC67" s="555"/>
    </row>
    <row r="68" spans="1:35" ht="24.6" customHeight="1" thickBot="1">
      <c r="A68" s="99"/>
      <c r="B68" s="100"/>
      <c r="C68" s="100"/>
      <c r="D68" s="448"/>
      <c r="E68" s="161"/>
      <c r="F68" s="4"/>
      <c r="G68" s="161"/>
      <c r="H68" s="32"/>
      <c r="I68" s="7">
        <f t="shared" si="11"/>
        <v>10</v>
      </c>
      <c r="J68" s="196"/>
      <c r="K68" s="210"/>
      <c r="L68" s="218"/>
      <c r="M68" s="196"/>
      <c r="N68" s="514" t="s">
        <v>424</v>
      </c>
      <c r="O68" s="247" t="s">
        <v>40</v>
      </c>
      <c r="P68" s="213"/>
      <c r="Q68" s="223"/>
      <c r="R68" s="198"/>
      <c r="S68" s="324"/>
      <c r="T68" s="322"/>
      <c r="U68" s="213"/>
      <c r="V68" s="196"/>
      <c r="W68" s="196"/>
      <c r="X68" s="196"/>
      <c r="Y68" s="322"/>
      <c r="Z68" s="201"/>
      <c r="AA68" s="217"/>
      <c r="AC68" s="555"/>
    </row>
    <row r="69" spans="1:35" ht="15.75" thickBot="1">
      <c r="A69" s="102"/>
      <c r="B69" s="104" t="s">
        <v>411</v>
      </c>
      <c r="C69" s="102"/>
      <c r="D69" s="145" t="str">
        <f>FIXED(HLOOKUP(G69,cwccis,4),0,TRUE)&amp;HLOOKUP(G69,cwccis,5)</f>
        <v>2023(Oct - Dec)</v>
      </c>
      <c r="E69" s="103"/>
      <c r="F69" s="180" t="s">
        <v>853</v>
      </c>
      <c r="G69" s="513" t="s">
        <v>721</v>
      </c>
      <c r="H69" s="11"/>
      <c r="I69" s="7">
        <f t="shared" si="11"/>
        <v>11</v>
      </c>
      <c r="J69" s="226" t="s">
        <v>50</v>
      </c>
      <c r="K69" s="227" t="s">
        <v>51</v>
      </c>
      <c r="L69" s="228" t="s">
        <v>31</v>
      </c>
      <c r="M69" s="226" t="s">
        <v>32</v>
      </c>
      <c r="N69" s="226" t="s">
        <v>32</v>
      </c>
      <c r="O69" s="226" t="s">
        <v>33</v>
      </c>
      <c r="P69" s="213"/>
      <c r="Q69" s="230" t="s">
        <v>58</v>
      </c>
      <c r="R69" s="322" t="s">
        <v>31</v>
      </c>
      <c r="S69" s="322" t="s">
        <v>32</v>
      </c>
      <c r="T69" s="322" t="s">
        <v>33</v>
      </c>
      <c r="U69" s="213"/>
      <c r="V69" s="230" t="s">
        <v>71</v>
      </c>
      <c r="W69" s="599" t="s">
        <v>859</v>
      </c>
      <c r="X69" s="325"/>
      <c r="Y69" s="322" t="s">
        <v>31</v>
      </c>
      <c r="Z69" s="326" t="s">
        <v>32</v>
      </c>
      <c r="AA69" s="232" t="s">
        <v>34</v>
      </c>
      <c r="AC69" s="555"/>
    </row>
    <row r="70" spans="1:35">
      <c r="A70" s="99"/>
      <c r="B70" s="104" t="s">
        <v>412</v>
      </c>
      <c r="C70" s="102"/>
      <c r="D70" s="145" t="str">
        <f>FIXED(HLOOKUP(G70,cwccis,4),0,TRUE)&amp;HLOOKUP(G70,cwccis,5)</f>
        <v>2019(Oct - Dec)</v>
      </c>
      <c r="E70" s="86"/>
      <c r="F70" s="180" t="s">
        <v>510</v>
      </c>
      <c r="G70" s="120" t="str">
        <f>VLOOKUP(T66,'Input '!$B$74:$C$194,2,FALSE)</f>
        <v>2020Q1</v>
      </c>
      <c r="H70" s="11"/>
      <c r="I70" s="7">
        <f t="shared" si="11"/>
        <v>12</v>
      </c>
      <c r="J70" s="233" t="s">
        <v>35</v>
      </c>
      <c r="K70" s="233" t="s">
        <v>52</v>
      </c>
      <c r="L70" s="234" t="s">
        <v>56</v>
      </c>
      <c r="M70" s="233" t="s">
        <v>56</v>
      </c>
      <c r="N70" s="233" t="s">
        <v>57</v>
      </c>
      <c r="O70" s="233" t="s">
        <v>56</v>
      </c>
      <c r="P70" s="213"/>
      <c r="Q70" s="233" t="s">
        <v>57</v>
      </c>
      <c r="R70" s="327" t="s">
        <v>56</v>
      </c>
      <c r="S70" s="327" t="s">
        <v>56</v>
      </c>
      <c r="T70" s="327" t="s">
        <v>56</v>
      </c>
      <c r="U70" s="213"/>
      <c r="V70" s="233" t="s">
        <v>70</v>
      </c>
      <c r="W70" s="233" t="s">
        <v>57</v>
      </c>
      <c r="X70" s="233"/>
      <c r="Y70" s="327" t="s">
        <v>56</v>
      </c>
      <c r="Z70" s="327" t="s">
        <v>56</v>
      </c>
      <c r="AA70" s="238" t="s">
        <v>56</v>
      </c>
      <c r="AC70" s="555"/>
    </row>
    <row r="71" spans="1:35">
      <c r="A71" s="99"/>
      <c r="B71" s="102"/>
      <c r="C71" s="102"/>
      <c r="D71" s="86"/>
      <c r="E71" s="86"/>
      <c r="F71" s="162"/>
      <c r="G71" s="105"/>
      <c r="H71" s="11"/>
      <c r="I71" s="7">
        <f t="shared" si="11"/>
        <v>13</v>
      </c>
      <c r="J71" s="239" t="s">
        <v>385</v>
      </c>
      <c r="K71" s="239" t="s">
        <v>386</v>
      </c>
      <c r="L71" s="240" t="s">
        <v>387</v>
      </c>
      <c r="M71" s="239" t="s">
        <v>388</v>
      </c>
      <c r="N71" s="239" t="s">
        <v>389</v>
      </c>
      <c r="O71" s="239" t="s">
        <v>390</v>
      </c>
      <c r="P71" s="241"/>
      <c r="Q71" s="239" t="s">
        <v>391</v>
      </c>
      <c r="R71" s="242" t="s">
        <v>392</v>
      </c>
      <c r="S71" s="242" t="s">
        <v>393</v>
      </c>
      <c r="T71" s="242" t="s">
        <v>394</v>
      </c>
      <c r="U71" s="241"/>
      <c r="V71" s="239" t="s">
        <v>399</v>
      </c>
      <c r="W71" s="239" t="s">
        <v>395</v>
      </c>
      <c r="X71" s="239"/>
      <c r="Y71" s="242" t="s">
        <v>396</v>
      </c>
      <c r="Z71" s="242" t="s">
        <v>397</v>
      </c>
      <c r="AA71" s="243" t="s">
        <v>398</v>
      </c>
      <c r="AC71" s="555"/>
    </row>
    <row r="72" spans="1:35">
      <c r="A72" s="99"/>
      <c r="B72" s="102"/>
      <c r="C72" s="102"/>
      <c r="D72" s="103"/>
      <c r="E72" s="103"/>
      <c r="F72" s="162"/>
      <c r="G72" s="105"/>
      <c r="H72" s="12"/>
      <c r="I72" s="7">
        <f t="shared" si="11"/>
        <v>14</v>
      </c>
      <c r="J72" s="196"/>
      <c r="K72" s="493" t="s">
        <v>486</v>
      </c>
      <c r="L72" s="328"/>
      <c r="M72" s="298"/>
      <c r="N72" s="196"/>
      <c r="O72" s="298"/>
      <c r="P72" s="213"/>
      <c r="Q72" s="196"/>
      <c r="R72" s="198"/>
      <c r="S72" s="198"/>
      <c r="T72" s="198"/>
      <c r="U72" s="213"/>
      <c r="V72" s="196"/>
      <c r="W72" s="196"/>
      <c r="X72" s="196"/>
      <c r="Y72" s="198"/>
      <c r="Z72" s="201"/>
      <c r="AA72" s="217"/>
      <c r="AC72" s="555"/>
    </row>
    <row r="73" spans="1:35" ht="15.75">
      <c r="A73" s="146">
        <f>HLOOKUP(G69,cwccis,VLOOKUP(J73,row,2))</f>
        <v>1233.52</v>
      </c>
      <c r="B73" s="146">
        <f>HLOOKUP(G70,cwccis,VLOOKUP(J73,row,2))</f>
        <v>1038.1199999999999</v>
      </c>
      <c r="C73" s="146">
        <f t="shared" ref="C73:C80" si="12">HLOOKUP(G73,cwccis,VLOOKUP(J73,row,2))</f>
        <v>1041.2</v>
      </c>
      <c r="D73" s="145" t="str">
        <f t="shared" ref="D73:D80" si="13">FIXED(HLOOKUP(G73,cwccis,4),0,TRUE)&amp;HLOOKUP(G73,cwccis,5)</f>
        <v>2020(Jan - Mar)</v>
      </c>
      <c r="E73" s="145" t="str">
        <f t="shared" ref="E73:E80" si="14">J73</f>
        <v>03</v>
      </c>
      <c r="F73" s="171" t="str">
        <f t="shared" ref="F73:F80" si="15">" Midpoint "&amp;J73</f>
        <v xml:space="preserve"> Midpoint 03</v>
      </c>
      <c r="G73" s="126" t="s">
        <v>863</v>
      </c>
      <c r="H73" s="11" t="s">
        <v>40</v>
      </c>
      <c r="I73" s="7">
        <f t="shared" si="11"/>
        <v>15</v>
      </c>
      <c r="J73" s="246" t="s">
        <v>76</v>
      </c>
      <c r="K73" s="247" t="str">
        <f t="shared" ref="K73:K80" si="16">VLOOKUP(J73,row,3)</f>
        <v>RESERVOIRS</v>
      </c>
      <c r="L73" s="329">
        <v>0</v>
      </c>
      <c r="M73" s="330">
        <f t="shared" ref="M73:M80" si="17">L73*N73</f>
        <v>0</v>
      </c>
      <c r="N73" s="602">
        <v>0</v>
      </c>
      <c r="O73" s="263">
        <f t="shared" ref="O73:O80" si="18">M73+L73</f>
        <v>0</v>
      </c>
      <c r="P73" s="213"/>
      <c r="Q73" s="331">
        <f t="shared" ref="Q73:Q80" si="19">IF(O73=0,0,B73/A73-1)</f>
        <v>0</v>
      </c>
      <c r="R73" s="250">
        <f t="shared" ref="R73:R80" si="20">SUM(+L73*(1+Q73),0)</f>
        <v>0</v>
      </c>
      <c r="S73" s="250">
        <f t="shared" ref="S73:S80" si="21">SUM(+M73*(1+Q73),0)</f>
        <v>0</v>
      </c>
      <c r="T73" s="250">
        <f t="shared" ref="T73:T80" si="22">S73+R73</f>
        <v>0</v>
      </c>
      <c r="U73" s="213"/>
      <c r="V73" s="332">
        <f t="shared" ref="V73:V80" si="23">IF(T73=0,0,G73)</f>
        <v>0</v>
      </c>
      <c r="W73" s="331">
        <f t="shared" ref="W73:W80" si="24">IF(L73=0,0,C73/B73-1)</f>
        <v>0</v>
      </c>
      <c r="X73" s="331"/>
      <c r="Y73" s="250">
        <f t="shared" ref="Y73:Y80" si="25">SUM(+R73*(1+W73),0)</f>
        <v>0</v>
      </c>
      <c r="Z73" s="333">
        <f t="shared" ref="Z73:Z80" si="26">SUM(+S73*(1+W73),0)</f>
        <v>0</v>
      </c>
      <c r="AA73" s="260">
        <f t="shared" ref="AA73:AA80" si="27">Y73+Z73</f>
        <v>0</v>
      </c>
      <c r="AC73" s="555"/>
    </row>
    <row r="74" spans="1:35" ht="15.75">
      <c r="A74" s="146">
        <f t="shared" ref="A74:A80" si="28">HLOOKUP($G$69,cwccis,VLOOKUP(J74,row,2))</f>
        <v>1160.26</v>
      </c>
      <c r="B74" s="146">
        <f>HLOOKUP(G70,cwccis,VLOOKUP(J74,row,2))</f>
        <v>897.27</v>
      </c>
      <c r="C74" s="146">
        <f t="shared" si="12"/>
        <v>901</v>
      </c>
      <c r="D74" s="145" t="str">
        <f t="shared" si="13"/>
        <v>2020(Jan - Mar)</v>
      </c>
      <c r="E74" s="145" t="str">
        <f t="shared" si="14"/>
        <v>04</v>
      </c>
      <c r="F74" s="171" t="str">
        <f t="shared" si="15"/>
        <v xml:space="preserve"> Midpoint 04</v>
      </c>
      <c r="G74" s="126" t="s">
        <v>863</v>
      </c>
      <c r="H74" s="11"/>
      <c r="I74" s="7">
        <f t="shared" si="11"/>
        <v>16</v>
      </c>
      <c r="J74" s="246" t="s">
        <v>77</v>
      </c>
      <c r="K74" s="247" t="str">
        <f t="shared" si="16"/>
        <v>DAMS</v>
      </c>
      <c r="L74" s="329">
        <v>0</v>
      </c>
      <c r="M74" s="330">
        <f t="shared" si="17"/>
        <v>0</v>
      </c>
      <c r="N74" s="602">
        <v>0</v>
      </c>
      <c r="O74" s="263">
        <f t="shared" si="18"/>
        <v>0</v>
      </c>
      <c r="P74" s="213"/>
      <c r="Q74" s="331">
        <f t="shared" si="19"/>
        <v>0</v>
      </c>
      <c r="R74" s="250">
        <f t="shared" si="20"/>
        <v>0</v>
      </c>
      <c r="S74" s="250">
        <f t="shared" si="21"/>
        <v>0</v>
      </c>
      <c r="T74" s="250">
        <f t="shared" si="22"/>
        <v>0</v>
      </c>
      <c r="U74" s="213"/>
      <c r="V74" s="332">
        <f t="shared" si="23"/>
        <v>0</v>
      </c>
      <c r="W74" s="331">
        <f t="shared" si="24"/>
        <v>0</v>
      </c>
      <c r="X74" s="331"/>
      <c r="Y74" s="250">
        <f t="shared" si="25"/>
        <v>0</v>
      </c>
      <c r="Z74" s="333">
        <f t="shared" si="26"/>
        <v>0</v>
      </c>
      <c r="AA74" s="260">
        <f t="shared" si="27"/>
        <v>0</v>
      </c>
      <c r="AC74" s="555"/>
    </row>
    <row r="75" spans="1:35" ht="15.75">
      <c r="A75" s="146">
        <f t="shared" si="28"/>
        <v>1167.05</v>
      </c>
      <c r="B75" s="146">
        <f>HLOOKUP(G70,cwccis,VLOOKUP(J75,row,2))</f>
        <v>896.16</v>
      </c>
      <c r="C75" s="146">
        <f t="shared" si="12"/>
        <v>899.9</v>
      </c>
      <c r="D75" s="145" t="str">
        <f t="shared" si="13"/>
        <v>2020(Jan - Mar)</v>
      </c>
      <c r="E75" s="145" t="str">
        <f t="shared" si="14"/>
        <v>05</v>
      </c>
      <c r="F75" s="171" t="str">
        <f t="shared" si="15"/>
        <v xml:space="preserve"> Midpoint 05</v>
      </c>
      <c r="G75" s="126" t="s">
        <v>863</v>
      </c>
      <c r="H75" s="11"/>
      <c r="I75" s="7">
        <f t="shared" si="11"/>
        <v>17</v>
      </c>
      <c r="J75" s="246" t="s">
        <v>78</v>
      </c>
      <c r="K75" s="247" t="str">
        <f t="shared" si="16"/>
        <v>LOCKS</v>
      </c>
      <c r="L75" s="329">
        <v>0</v>
      </c>
      <c r="M75" s="330">
        <f t="shared" si="17"/>
        <v>0</v>
      </c>
      <c r="N75" s="602">
        <v>0</v>
      </c>
      <c r="O75" s="263">
        <f t="shared" si="18"/>
        <v>0</v>
      </c>
      <c r="P75" s="213"/>
      <c r="Q75" s="331">
        <f t="shared" si="19"/>
        <v>0</v>
      </c>
      <c r="R75" s="250">
        <f t="shared" si="20"/>
        <v>0</v>
      </c>
      <c r="S75" s="250">
        <f t="shared" si="21"/>
        <v>0</v>
      </c>
      <c r="T75" s="250">
        <f t="shared" si="22"/>
        <v>0</v>
      </c>
      <c r="U75" s="213"/>
      <c r="V75" s="332">
        <f t="shared" si="23"/>
        <v>0</v>
      </c>
      <c r="W75" s="331">
        <f t="shared" si="24"/>
        <v>0</v>
      </c>
      <c r="X75" s="331"/>
      <c r="Y75" s="250">
        <f t="shared" si="25"/>
        <v>0</v>
      </c>
      <c r="Z75" s="333">
        <f t="shared" si="26"/>
        <v>0</v>
      </c>
      <c r="AA75" s="260">
        <f t="shared" si="27"/>
        <v>0</v>
      </c>
      <c r="AC75" s="555"/>
    </row>
    <row r="76" spans="1:35" ht="15.75">
      <c r="A76" s="146">
        <f t="shared" si="28"/>
        <v>1144.9000000000001</v>
      </c>
      <c r="B76" s="146">
        <f>HLOOKUP(G70,cwccis,VLOOKUP(J76,row,2))</f>
        <v>880.38</v>
      </c>
      <c r="C76" s="146">
        <f t="shared" si="12"/>
        <v>883.42</v>
      </c>
      <c r="D76" s="145" t="str">
        <f t="shared" si="13"/>
        <v>2020(Jan - Mar)</v>
      </c>
      <c r="E76" s="145" t="str">
        <f t="shared" si="14"/>
        <v>06</v>
      </c>
      <c r="F76" s="171" t="str">
        <f t="shared" si="15"/>
        <v xml:space="preserve"> Midpoint 06</v>
      </c>
      <c r="G76" s="126" t="s">
        <v>863</v>
      </c>
      <c r="H76" s="11"/>
      <c r="I76" s="7">
        <f t="shared" si="11"/>
        <v>18</v>
      </c>
      <c r="J76" s="246" t="s">
        <v>79</v>
      </c>
      <c r="K76" s="247" t="str">
        <f t="shared" si="16"/>
        <v>FISH &amp; WILDLIFE FACILITIES</v>
      </c>
      <c r="L76" s="329">
        <v>0</v>
      </c>
      <c r="M76" s="330">
        <f t="shared" si="17"/>
        <v>0</v>
      </c>
      <c r="N76" s="602">
        <v>0</v>
      </c>
      <c r="O76" s="263">
        <f t="shared" si="18"/>
        <v>0</v>
      </c>
      <c r="P76" s="213"/>
      <c r="Q76" s="331">
        <f t="shared" si="19"/>
        <v>0</v>
      </c>
      <c r="R76" s="250">
        <f t="shared" si="20"/>
        <v>0</v>
      </c>
      <c r="S76" s="250">
        <f t="shared" si="21"/>
        <v>0</v>
      </c>
      <c r="T76" s="250">
        <f t="shared" si="22"/>
        <v>0</v>
      </c>
      <c r="U76" s="213"/>
      <c r="V76" s="332">
        <f t="shared" si="23"/>
        <v>0</v>
      </c>
      <c r="W76" s="331">
        <f t="shared" si="24"/>
        <v>0</v>
      </c>
      <c r="X76" s="331"/>
      <c r="Y76" s="250">
        <f t="shared" si="25"/>
        <v>0</v>
      </c>
      <c r="Z76" s="333">
        <f t="shared" si="26"/>
        <v>0</v>
      </c>
      <c r="AA76" s="260">
        <f t="shared" si="27"/>
        <v>0</v>
      </c>
      <c r="AC76" s="555"/>
    </row>
    <row r="77" spans="1:35" ht="15.75">
      <c r="A77" s="146">
        <f t="shared" si="28"/>
        <v>1063.71</v>
      </c>
      <c r="B77" s="146">
        <f>HLOOKUP(G70,cwccis,VLOOKUP(J77,row,2))</f>
        <v>811.48</v>
      </c>
      <c r="C77" s="146">
        <f t="shared" si="12"/>
        <v>812.05</v>
      </c>
      <c r="D77" s="145" t="str">
        <f t="shared" si="13"/>
        <v>2020(Jan - Mar)</v>
      </c>
      <c r="E77" s="145" t="str">
        <f t="shared" si="14"/>
        <v>07</v>
      </c>
      <c r="F77" s="171" t="str">
        <f t="shared" si="15"/>
        <v xml:space="preserve"> Midpoint 07</v>
      </c>
      <c r="G77" s="126" t="s">
        <v>863</v>
      </c>
      <c r="H77" s="11"/>
      <c r="I77" s="7">
        <f t="shared" si="11"/>
        <v>19</v>
      </c>
      <c r="J77" s="246" t="s">
        <v>80</v>
      </c>
      <c r="K77" s="247" t="str">
        <f t="shared" si="16"/>
        <v>POWER PLANT</v>
      </c>
      <c r="L77" s="329">
        <v>0</v>
      </c>
      <c r="M77" s="330">
        <f t="shared" si="17"/>
        <v>0</v>
      </c>
      <c r="N77" s="602">
        <v>0</v>
      </c>
      <c r="O77" s="263">
        <f t="shared" si="18"/>
        <v>0</v>
      </c>
      <c r="P77" s="213"/>
      <c r="Q77" s="331">
        <f t="shared" si="19"/>
        <v>0</v>
      </c>
      <c r="R77" s="250">
        <f t="shared" si="20"/>
        <v>0</v>
      </c>
      <c r="S77" s="250">
        <f t="shared" si="21"/>
        <v>0</v>
      </c>
      <c r="T77" s="250">
        <f t="shared" si="22"/>
        <v>0</v>
      </c>
      <c r="U77" s="213"/>
      <c r="V77" s="332">
        <f t="shared" si="23"/>
        <v>0</v>
      </c>
      <c r="W77" s="331">
        <f t="shared" si="24"/>
        <v>0</v>
      </c>
      <c r="X77" s="331"/>
      <c r="Y77" s="250">
        <f t="shared" si="25"/>
        <v>0</v>
      </c>
      <c r="Z77" s="333">
        <f t="shared" si="26"/>
        <v>0</v>
      </c>
      <c r="AA77" s="260">
        <f t="shared" si="27"/>
        <v>0</v>
      </c>
      <c r="AC77" s="555"/>
    </row>
    <row r="78" spans="1:35" s="445" customFormat="1" ht="15.75">
      <c r="A78" s="146">
        <f t="shared" si="28"/>
        <v>1166.71</v>
      </c>
      <c r="B78" s="146">
        <f>HLOOKUP(G70,cwccis,VLOOKUP(J78,row,2))</f>
        <v>918.54</v>
      </c>
      <c r="C78" s="146">
        <f t="shared" si="12"/>
        <v>920.64</v>
      </c>
      <c r="D78" s="145" t="str">
        <f t="shared" si="13"/>
        <v>2020(Jan - Mar)</v>
      </c>
      <c r="E78" s="145" t="str">
        <f t="shared" si="14"/>
        <v>08</v>
      </c>
      <c r="F78" s="171" t="str">
        <f t="shared" si="15"/>
        <v xml:space="preserve"> Midpoint 08</v>
      </c>
      <c r="G78" s="126" t="s">
        <v>863</v>
      </c>
      <c r="H78" s="32"/>
      <c r="I78" s="7">
        <f t="shared" si="11"/>
        <v>20</v>
      </c>
      <c r="J78" s="246" t="s">
        <v>74</v>
      </c>
      <c r="K78" s="247" t="str">
        <f t="shared" si="16"/>
        <v>ROADS, RAILROADS &amp; BRIDGES</v>
      </c>
      <c r="L78" s="329">
        <v>0</v>
      </c>
      <c r="M78" s="330">
        <f t="shared" si="17"/>
        <v>0</v>
      </c>
      <c r="N78" s="602">
        <v>0</v>
      </c>
      <c r="O78" s="263">
        <f t="shared" si="18"/>
        <v>0</v>
      </c>
      <c r="P78" s="213"/>
      <c r="Q78" s="331">
        <f t="shared" si="19"/>
        <v>0</v>
      </c>
      <c r="R78" s="250">
        <f t="shared" si="20"/>
        <v>0</v>
      </c>
      <c r="S78" s="250">
        <f t="shared" si="21"/>
        <v>0</v>
      </c>
      <c r="T78" s="250">
        <f t="shared" si="22"/>
        <v>0</v>
      </c>
      <c r="U78" s="213"/>
      <c r="V78" s="332">
        <f t="shared" si="23"/>
        <v>0</v>
      </c>
      <c r="W78" s="331">
        <f t="shared" si="24"/>
        <v>0</v>
      </c>
      <c r="X78" s="331"/>
      <c r="Y78" s="250">
        <f t="shared" si="25"/>
        <v>0</v>
      </c>
      <c r="Z78" s="333">
        <f t="shared" si="26"/>
        <v>0</v>
      </c>
      <c r="AA78" s="260">
        <f t="shared" si="27"/>
        <v>0</v>
      </c>
      <c r="AC78" s="555"/>
    </row>
    <row r="79" spans="1:35" s="445" customFormat="1" ht="15.75">
      <c r="A79" s="146">
        <f t="shared" si="28"/>
        <v>1196.3599999999999</v>
      </c>
      <c r="B79" s="146">
        <f>HLOOKUP(G70,cwccis,VLOOKUP(J79,row,2))</f>
        <v>951.95</v>
      </c>
      <c r="C79" s="146">
        <f t="shared" si="12"/>
        <v>957.07</v>
      </c>
      <c r="D79" s="145" t="str">
        <f t="shared" si="13"/>
        <v>2020(Jan - Mar)</v>
      </c>
      <c r="E79" s="145" t="str">
        <f t="shared" si="14"/>
        <v>09</v>
      </c>
      <c r="F79" s="171" t="str">
        <f t="shared" si="15"/>
        <v xml:space="preserve"> Midpoint 09</v>
      </c>
      <c r="G79" s="126" t="s">
        <v>863</v>
      </c>
      <c r="H79" s="32"/>
      <c r="I79" s="7">
        <f t="shared" si="11"/>
        <v>21</v>
      </c>
      <c r="J79" s="246" t="s">
        <v>81</v>
      </c>
      <c r="K79" s="247" t="str">
        <f t="shared" si="16"/>
        <v>CHANNELS &amp; CANALS</v>
      </c>
      <c r="L79" s="329">
        <v>0</v>
      </c>
      <c r="M79" s="330">
        <f t="shared" si="17"/>
        <v>0</v>
      </c>
      <c r="N79" s="602">
        <v>0</v>
      </c>
      <c r="O79" s="263">
        <f t="shared" si="18"/>
        <v>0</v>
      </c>
      <c r="P79" s="213"/>
      <c r="Q79" s="331">
        <f t="shared" si="19"/>
        <v>0</v>
      </c>
      <c r="R79" s="250">
        <f t="shared" si="20"/>
        <v>0</v>
      </c>
      <c r="S79" s="250">
        <f t="shared" si="21"/>
        <v>0</v>
      </c>
      <c r="T79" s="250">
        <f t="shared" si="22"/>
        <v>0</v>
      </c>
      <c r="U79" s="213"/>
      <c r="V79" s="332">
        <f t="shared" si="23"/>
        <v>0</v>
      </c>
      <c r="W79" s="331">
        <f t="shared" si="24"/>
        <v>0</v>
      </c>
      <c r="X79" s="331"/>
      <c r="Y79" s="250">
        <f t="shared" si="25"/>
        <v>0</v>
      </c>
      <c r="Z79" s="333">
        <f t="shared" si="26"/>
        <v>0</v>
      </c>
      <c r="AA79" s="260">
        <f t="shared" si="27"/>
        <v>0</v>
      </c>
      <c r="AC79" s="555"/>
    </row>
    <row r="80" spans="1:35" s="445" customFormat="1" ht="15.75">
      <c r="A80" s="146">
        <f t="shared" si="28"/>
        <v>1140.73</v>
      </c>
      <c r="B80" s="146">
        <f>HLOOKUP(G70,cwccis,VLOOKUP(J80,row,2))</f>
        <v>905</v>
      </c>
      <c r="C80" s="146">
        <f t="shared" si="12"/>
        <v>908.51</v>
      </c>
      <c r="D80" s="145" t="str">
        <f t="shared" si="13"/>
        <v>2020(Jan - Mar)</v>
      </c>
      <c r="E80" s="145" t="str">
        <f t="shared" si="14"/>
        <v>10</v>
      </c>
      <c r="F80" s="171" t="str">
        <f t="shared" si="15"/>
        <v xml:space="preserve"> Midpoint 10</v>
      </c>
      <c r="G80" s="126" t="s">
        <v>863</v>
      </c>
      <c r="H80" s="32"/>
      <c r="I80" s="7">
        <f t="shared" si="11"/>
        <v>22</v>
      </c>
      <c r="J80" s="246" t="s">
        <v>82</v>
      </c>
      <c r="K80" s="247" t="str">
        <f t="shared" si="16"/>
        <v>BREAKWATER &amp; SEAWALLS</v>
      </c>
      <c r="L80" s="329">
        <v>0</v>
      </c>
      <c r="M80" s="330">
        <f t="shared" si="17"/>
        <v>0</v>
      </c>
      <c r="N80" s="602">
        <v>0</v>
      </c>
      <c r="O80" s="263">
        <f t="shared" si="18"/>
        <v>0</v>
      </c>
      <c r="P80" s="213"/>
      <c r="Q80" s="331">
        <f t="shared" si="19"/>
        <v>0</v>
      </c>
      <c r="R80" s="250">
        <f t="shared" si="20"/>
        <v>0</v>
      </c>
      <c r="S80" s="250">
        <f t="shared" si="21"/>
        <v>0</v>
      </c>
      <c r="T80" s="250">
        <f t="shared" si="22"/>
        <v>0</v>
      </c>
      <c r="U80" s="213"/>
      <c r="V80" s="332">
        <f t="shared" si="23"/>
        <v>0</v>
      </c>
      <c r="W80" s="331">
        <f t="shared" si="24"/>
        <v>0</v>
      </c>
      <c r="X80" s="331"/>
      <c r="Y80" s="250">
        <f t="shared" si="25"/>
        <v>0</v>
      </c>
      <c r="Z80" s="333">
        <f t="shared" si="26"/>
        <v>0</v>
      </c>
      <c r="AA80" s="260">
        <f t="shared" si="27"/>
        <v>0</v>
      </c>
      <c r="AC80" s="555"/>
    </row>
    <row r="81" spans="1:35" s="445" customFormat="1" ht="15">
      <c r="A81" s="99"/>
      <c r="B81" s="102"/>
      <c r="C81" s="102"/>
      <c r="D81" s="103"/>
      <c r="E81" s="103"/>
      <c r="F81" s="162"/>
      <c r="G81" s="103"/>
      <c r="H81" s="12"/>
      <c r="I81" s="7">
        <f t="shared" si="11"/>
        <v>23</v>
      </c>
      <c r="J81" s="244"/>
      <c r="K81" s="253"/>
      <c r="L81" s="254" t="s">
        <v>36</v>
      </c>
      <c r="M81" s="256" t="s">
        <v>36</v>
      </c>
      <c r="N81" s="603" t="s">
        <v>36</v>
      </c>
      <c r="O81" s="256" t="s">
        <v>36</v>
      </c>
      <c r="P81" s="213"/>
      <c r="Q81" s="253"/>
      <c r="R81" s="256" t="s">
        <v>36</v>
      </c>
      <c r="S81" s="256" t="s">
        <v>36</v>
      </c>
      <c r="T81" s="256" t="s">
        <v>36</v>
      </c>
      <c r="U81" s="213"/>
      <c r="V81" s="253"/>
      <c r="W81" s="253"/>
      <c r="X81" s="253"/>
      <c r="Y81" s="256" t="s">
        <v>36</v>
      </c>
      <c r="Z81" s="339" t="s">
        <v>36</v>
      </c>
      <c r="AA81" s="340" t="s">
        <v>36</v>
      </c>
      <c r="AC81" s="555"/>
      <c r="AE81" s="15"/>
      <c r="AF81" s="15"/>
      <c r="AG81" s="15"/>
      <c r="AH81" s="15"/>
      <c r="AI81" s="15"/>
    </row>
    <row r="82" spans="1:35" s="445" customFormat="1" ht="15">
      <c r="A82" s="99"/>
      <c r="B82" s="102"/>
      <c r="C82" s="102"/>
      <c r="D82" s="86"/>
      <c r="E82" s="86"/>
      <c r="F82" s="172"/>
      <c r="G82" s="86"/>
      <c r="H82" s="12"/>
      <c r="I82" s="7">
        <f t="shared" si="11"/>
        <v>24</v>
      </c>
      <c r="J82" s="244"/>
      <c r="K82" s="259" t="s">
        <v>64</v>
      </c>
      <c r="L82" s="248">
        <f>SUM(L71:L80)</f>
        <v>0</v>
      </c>
      <c r="M82" s="250">
        <f>SUM(M71:M79)</f>
        <v>0</v>
      </c>
      <c r="N82" s="440">
        <f>IF(L82&gt;0,O82/L82-1,0)</f>
        <v>0</v>
      </c>
      <c r="O82" s="341">
        <f>L82+M82</f>
        <v>0</v>
      </c>
      <c r="P82" s="213"/>
      <c r="Q82" s="196"/>
      <c r="R82" s="250">
        <f>SUM(R71:R79)</f>
        <v>0</v>
      </c>
      <c r="S82" s="250">
        <f>SUM(S71:S79)</f>
        <v>0</v>
      </c>
      <c r="T82" s="250">
        <f>R82+S82</f>
        <v>0</v>
      </c>
      <c r="U82" s="213"/>
      <c r="V82" s="196"/>
      <c r="W82" s="196"/>
      <c r="X82" s="196"/>
      <c r="Y82" s="250">
        <f>SUM(Y71:Y80)</f>
        <v>0</v>
      </c>
      <c r="Z82" s="250">
        <f>SUM(Z71:Z80)</f>
        <v>0</v>
      </c>
      <c r="AA82" s="260">
        <f>Y82+Z82</f>
        <v>0</v>
      </c>
      <c r="AC82" s="561">
        <f>SUM(AA71:AA80)</f>
        <v>0</v>
      </c>
      <c r="AD82" s="15"/>
      <c r="AE82" s="17"/>
      <c r="AF82" s="17"/>
      <c r="AG82" s="17"/>
      <c r="AH82" s="17"/>
      <c r="AI82" s="17"/>
    </row>
    <row r="83" spans="1:35" ht="15">
      <c r="A83" s="99"/>
      <c r="B83" s="102"/>
      <c r="C83" s="102"/>
      <c r="D83" s="86"/>
      <c r="E83" s="86"/>
      <c r="F83" s="172"/>
      <c r="G83" s="86"/>
      <c r="H83" s="12"/>
      <c r="I83" s="7">
        <f t="shared" si="11"/>
        <v>25</v>
      </c>
      <c r="J83" s="244"/>
      <c r="K83" s="196"/>
      <c r="L83" s="261"/>
      <c r="M83" s="269"/>
      <c r="N83" s="604"/>
      <c r="O83" s="272"/>
      <c r="P83" s="213"/>
      <c r="Q83" s="196"/>
      <c r="R83" s="272"/>
      <c r="S83" s="272"/>
      <c r="T83" s="272"/>
      <c r="U83" s="213"/>
      <c r="V83" s="196"/>
      <c r="W83" s="196"/>
      <c r="X83" s="196"/>
      <c r="Y83" s="272"/>
      <c r="Z83" s="342"/>
      <c r="AA83" s="265"/>
      <c r="AC83" s="555"/>
      <c r="AD83" s="15"/>
      <c r="AE83" s="17"/>
      <c r="AF83" s="17"/>
      <c r="AG83" s="17"/>
      <c r="AH83" s="17"/>
      <c r="AI83" s="17"/>
    </row>
    <row r="84" spans="1:35" ht="15.75">
      <c r="A84" s="147">
        <f>HLOOKUP(G69,cwccis,VLOOKUP(E84,row,2))</f>
        <v>1149.32</v>
      </c>
      <c r="B84" s="148">
        <f>HLOOKUP(G70,cwccis,VLOOKUP(E84,row,2))</f>
        <v>893.31</v>
      </c>
      <c r="C84" s="146">
        <f>HLOOKUP(G84,cwccis,VLOOKUP(E84,row,2))</f>
        <v>844.49</v>
      </c>
      <c r="D84" s="145" t="str">
        <f>FIXED(HLOOKUP(G84,cwccis,4),0,TRUE)&amp;HLOOKUP(G84,cwccis,5)</f>
        <v>2017(Oct - Dec)</v>
      </c>
      <c r="E84" s="447" t="s">
        <v>677</v>
      </c>
      <c r="F84" s="162" t="s">
        <v>400</v>
      </c>
      <c r="G84" s="126" t="s">
        <v>715</v>
      </c>
      <c r="H84" s="11"/>
      <c r="I84" s="7">
        <f t="shared" si="11"/>
        <v>26</v>
      </c>
      <c r="J84" s="266" t="s">
        <v>59</v>
      </c>
      <c r="K84" s="343" t="s">
        <v>37</v>
      </c>
      <c r="L84" s="329">
        <v>0</v>
      </c>
      <c r="M84" s="330">
        <f>L84*N84</f>
        <v>0</v>
      </c>
      <c r="N84" s="605">
        <v>0</v>
      </c>
      <c r="O84" s="263">
        <f>L84+M84</f>
        <v>0</v>
      </c>
      <c r="P84" s="213"/>
      <c r="Q84" s="331">
        <f>IF(O84=0,0,B84/A84-1)</f>
        <v>0</v>
      </c>
      <c r="R84" s="250">
        <f>SUM(+L84*(1+Q84),0)</f>
        <v>0</v>
      </c>
      <c r="S84" s="250">
        <f>SUM(+M84*(1+Q84),0)</f>
        <v>0</v>
      </c>
      <c r="T84" s="250">
        <f>S84+R84</f>
        <v>0</v>
      </c>
      <c r="U84" s="213"/>
      <c r="V84" s="332">
        <f>IF(T84=0,0,G84)</f>
        <v>0</v>
      </c>
      <c r="W84" s="331">
        <f>IF(L84=0,0,C84/B84-1)</f>
        <v>0</v>
      </c>
      <c r="X84" s="331"/>
      <c r="Y84" s="250">
        <f>SUM(+R84*(1+W84),0)</f>
        <v>0</v>
      </c>
      <c r="Z84" s="333">
        <f>SUM(+S84*(1+W84),0)</f>
        <v>0</v>
      </c>
      <c r="AA84" s="260">
        <f>Y84+Z84</f>
        <v>0</v>
      </c>
      <c r="AC84" s="561">
        <f>AA84</f>
        <v>0</v>
      </c>
      <c r="AD84" s="15"/>
      <c r="AE84" s="17"/>
      <c r="AF84" s="17"/>
      <c r="AG84" s="17"/>
      <c r="AH84" s="17"/>
      <c r="AI84" s="17"/>
    </row>
    <row r="85" spans="1:35" ht="18.600000000000001" customHeight="1">
      <c r="A85" s="99"/>
      <c r="B85" s="102"/>
      <c r="C85" s="102"/>
      <c r="D85" s="86"/>
      <c r="E85" s="86"/>
      <c r="F85" s="738" t="s">
        <v>678</v>
      </c>
      <c r="G85" s="86"/>
      <c r="H85" s="12"/>
      <c r="I85" s="7">
        <f t="shared" si="11"/>
        <v>27</v>
      </c>
      <c r="J85" s="244"/>
      <c r="K85" s="196"/>
      <c r="L85" s="261"/>
      <c r="M85" s="269"/>
      <c r="N85" s="604"/>
      <c r="O85" s="272"/>
      <c r="P85" s="213"/>
      <c r="Q85" s="331"/>
      <c r="R85" s="272"/>
      <c r="S85" s="272"/>
      <c r="T85" s="272"/>
      <c r="U85" s="213"/>
      <c r="V85" s="196"/>
      <c r="W85" s="196"/>
      <c r="X85" s="196"/>
      <c r="Y85" s="272"/>
      <c r="Z85" s="342"/>
      <c r="AA85" s="265"/>
      <c r="AC85" s="555"/>
      <c r="AD85" s="15"/>
      <c r="AE85" s="17"/>
      <c r="AF85" s="17"/>
      <c r="AG85" s="17"/>
      <c r="AH85" s="17"/>
      <c r="AI85" s="17"/>
    </row>
    <row r="86" spans="1:35" ht="16.5" customHeight="1">
      <c r="A86" s="99"/>
      <c r="B86" s="102"/>
      <c r="C86" s="102"/>
      <c r="D86" s="86"/>
      <c r="E86" s="86"/>
      <c r="F86" s="172"/>
      <c r="G86" s="86"/>
      <c r="H86" s="12"/>
      <c r="I86" s="7">
        <f t="shared" si="11"/>
        <v>28</v>
      </c>
      <c r="J86" s="601">
        <v>30</v>
      </c>
      <c r="K86" s="203" t="s">
        <v>38</v>
      </c>
      <c r="L86" s="261"/>
      <c r="M86" s="272"/>
      <c r="N86" s="604"/>
      <c r="O86" s="272"/>
      <c r="P86" s="213"/>
      <c r="Q86" s="331"/>
      <c r="R86" s="272"/>
      <c r="S86" s="272"/>
      <c r="T86" s="272"/>
      <c r="U86" s="213"/>
      <c r="V86" s="196"/>
      <c r="W86" s="331"/>
      <c r="X86" s="331"/>
      <c r="Y86" s="272"/>
      <c r="Z86" s="342"/>
      <c r="AA86" s="265"/>
      <c r="AC86" s="555"/>
      <c r="AD86" s="15"/>
      <c r="AE86" s="17"/>
      <c r="AF86" s="17"/>
      <c r="AG86" s="17"/>
      <c r="AH86" s="17"/>
      <c r="AI86" s="17"/>
    </row>
    <row r="87" spans="1:35" ht="15.75">
      <c r="A87" s="149">
        <f>HLOOKUP(G69,cwccis,VLOOKUP(J86,row,2))</f>
        <v>1.0382499999999999</v>
      </c>
      <c r="B87" s="149">
        <f>HLOOKUP(G70,cwccis,VLOOKUP(J86,row,2))</f>
        <v>1</v>
      </c>
      <c r="C87" s="150">
        <f>HLOOKUP(G87,cwccis,VLOOKUP(J86,row,2))</f>
        <v>1</v>
      </c>
      <c r="D87" s="145" t="str">
        <f>FIXED(HLOOKUP(G87,cwccis,4),0,TRUE)&amp;HLOOKUP(G87,cwccis,5)</f>
        <v>2018(Jan - Mar)</v>
      </c>
      <c r="E87" s="145">
        <f>J86</f>
        <v>30</v>
      </c>
      <c r="F87" s="173" t="s">
        <v>856</v>
      </c>
      <c r="G87" s="126" t="s">
        <v>862</v>
      </c>
      <c r="H87" s="13"/>
      <c r="I87" s="7">
        <f t="shared" si="11"/>
        <v>29</v>
      </c>
      <c r="J87" s="347">
        <f>'Input '!$D$11</f>
        <v>2.5000000000000001E-2</v>
      </c>
      <c r="K87" s="281" t="s">
        <v>42</v>
      </c>
      <c r="L87" s="348">
        <f>L82*J87</f>
        <v>0</v>
      </c>
      <c r="M87" s="330">
        <f t="shared" ref="M87:M95" si="29">L87*N87</f>
        <v>0</v>
      </c>
      <c r="N87" s="611">
        <v>0.1</v>
      </c>
      <c r="O87" s="250">
        <f t="shared" ref="O87:O95" si="30">M87+L87</f>
        <v>0</v>
      </c>
      <c r="P87" s="213"/>
      <c r="Q87" s="331">
        <f t="shared" ref="Q87:Q95" si="31">IF(O87=0,0,B87/A87-1)</f>
        <v>0</v>
      </c>
      <c r="R87" s="250">
        <f t="shared" ref="R87:R95" si="32">SUM(+L87*(1+Q87),0)</f>
        <v>0</v>
      </c>
      <c r="S87" s="250">
        <f t="shared" ref="S87:S95" si="33">SUM(+M87*(1+Q87),0)</f>
        <v>0</v>
      </c>
      <c r="T87" s="250">
        <f t="shared" ref="T87:T95" si="34">S87+R87</f>
        <v>0</v>
      </c>
      <c r="U87" s="213"/>
      <c r="V87" s="332">
        <f t="shared" ref="V87:V95" si="35">IF(T87=0,0,G87)</f>
        <v>0</v>
      </c>
      <c r="W87" s="331">
        <f t="shared" ref="W87:W95" si="36">IF(L87=0,0,C87/B87-1)</f>
        <v>0</v>
      </c>
      <c r="X87" s="331"/>
      <c r="Y87" s="250">
        <f t="shared" ref="Y87:Y95" si="37">SUM(+R87*(1+W87),0)</f>
        <v>0</v>
      </c>
      <c r="Z87" s="333">
        <f t="shared" ref="Z87:Z95" si="38">SUM(+S87*(1+W87),0)</f>
        <v>0</v>
      </c>
      <c r="AA87" s="260">
        <f t="shared" ref="AA87:AA95" si="39">Y87+Z87</f>
        <v>0</v>
      </c>
      <c r="AC87" s="561">
        <f t="shared" ref="AC87:AC97" si="40">AA87</f>
        <v>0</v>
      </c>
      <c r="AD87" s="15"/>
      <c r="AE87" s="17"/>
      <c r="AF87" s="17"/>
      <c r="AG87" s="17"/>
      <c r="AH87" s="17"/>
      <c r="AI87" s="17"/>
    </row>
    <row r="88" spans="1:35" ht="15">
      <c r="A88" s="149">
        <f>A87</f>
        <v>1.0382499999999999</v>
      </c>
      <c r="B88" s="149">
        <f>B87</f>
        <v>1</v>
      </c>
      <c r="C88" s="150">
        <f>C87</f>
        <v>1</v>
      </c>
      <c r="D88" s="146" t="str">
        <f>D87</f>
        <v>2018(Jan - Mar)</v>
      </c>
      <c r="E88" s="145">
        <f>J86</f>
        <v>30</v>
      </c>
      <c r="F88" s="174" t="str">
        <f>"From "&amp;F87</f>
        <v>From ENTER Design mid point period</v>
      </c>
      <c r="G88" s="146" t="str">
        <f>G87</f>
        <v>2018Q2</v>
      </c>
      <c r="H88" s="29"/>
      <c r="I88" s="7">
        <f t="shared" si="11"/>
        <v>30</v>
      </c>
      <c r="J88" s="347">
        <f>'Input '!$D$13</f>
        <v>0.01</v>
      </c>
      <c r="K88" s="281" t="s">
        <v>43</v>
      </c>
      <c r="L88" s="348">
        <f>L82*J88</f>
        <v>0</v>
      </c>
      <c r="M88" s="330">
        <f t="shared" si="29"/>
        <v>0</v>
      </c>
      <c r="N88" s="438">
        <f>N87</f>
        <v>0.1</v>
      </c>
      <c r="O88" s="250">
        <f t="shared" si="30"/>
        <v>0</v>
      </c>
      <c r="P88" s="213"/>
      <c r="Q88" s="331">
        <f t="shared" si="31"/>
        <v>0</v>
      </c>
      <c r="R88" s="250">
        <f t="shared" si="32"/>
        <v>0</v>
      </c>
      <c r="S88" s="250">
        <f t="shared" si="33"/>
        <v>0</v>
      </c>
      <c r="T88" s="250">
        <f t="shared" si="34"/>
        <v>0</v>
      </c>
      <c r="U88" s="213"/>
      <c r="V88" s="332">
        <f t="shared" si="35"/>
        <v>0</v>
      </c>
      <c r="W88" s="331">
        <f t="shared" si="36"/>
        <v>0</v>
      </c>
      <c r="X88" s="331"/>
      <c r="Y88" s="250">
        <f t="shared" si="37"/>
        <v>0</v>
      </c>
      <c r="Z88" s="333">
        <f t="shared" si="38"/>
        <v>0</v>
      </c>
      <c r="AA88" s="260">
        <f t="shared" si="39"/>
        <v>0</v>
      </c>
      <c r="AC88" s="561">
        <f t="shared" si="40"/>
        <v>0</v>
      </c>
      <c r="AD88" s="15"/>
      <c r="AE88" s="17"/>
      <c r="AF88" s="17"/>
      <c r="AG88" s="17"/>
      <c r="AH88" s="17"/>
      <c r="AI88" s="17"/>
    </row>
    <row r="89" spans="1:35" ht="15">
      <c r="A89" s="149">
        <f t="shared" ref="A89:C91" si="41">A88</f>
        <v>1.0382499999999999</v>
      </c>
      <c r="B89" s="149">
        <f t="shared" si="41"/>
        <v>1</v>
      </c>
      <c r="C89" s="150">
        <f t="shared" si="41"/>
        <v>1</v>
      </c>
      <c r="D89" s="146" t="str">
        <f>D87</f>
        <v>2018(Jan - Mar)</v>
      </c>
      <c r="E89" s="145">
        <f>J86</f>
        <v>30</v>
      </c>
      <c r="F89" s="174" t="str">
        <f>"From "&amp;F87</f>
        <v>From ENTER Design mid point period</v>
      </c>
      <c r="G89" s="146" t="str">
        <f>G87</f>
        <v>2018Q2</v>
      </c>
      <c r="H89" s="29"/>
      <c r="I89" s="7">
        <f t="shared" si="11"/>
        <v>31</v>
      </c>
      <c r="J89" s="347">
        <f>'Input '!$D$14</f>
        <v>0.15</v>
      </c>
      <c r="K89" s="281" t="s">
        <v>44</v>
      </c>
      <c r="L89" s="348">
        <f>L82*J89</f>
        <v>0</v>
      </c>
      <c r="M89" s="330">
        <f t="shared" si="29"/>
        <v>0</v>
      </c>
      <c r="N89" s="438">
        <f t="shared" ref="N89:N96" si="42">N88</f>
        <v>0.1</v>
      </c>
      <c r="O89" s="250">
        <f t="shared" si="30"/>
        <v>0</v>
      </c>
      <c r="P89" s="213"/>
      <c r="Q89" s="331">
        <f t="shared" si="31"/>
        <v>0</v>
      </c>
      <c r="R89" s="250">
        <f t="shared" si="32"/>
        <v>0</v>
      </c>
      <c r="S89" s="250">
        <f t="shared" si="33"/>
        <v>0</v>
      </c>
      <c r="T89" s="250">
        <f t="shared" si="34"/>
        <v>0</v>
      </c>
      <c r="U89" s="213"/>
      <c r="V89" s="332">
        <f t="shared" si="35"/>
        <v>0</v>
      </c>
      <c r="W89" s="331">
        <f t="shared" si="36"/>
        <v>0</v>
      </c>
      <c r="X89" s="331"/>
      <c r="Y89" s="250">
        <f t="shared" si="37"/>
        <v>0</v>
      </c>
      <c r="Z89" s="333">
        <f t="shared" si="38"/>
        <v>0</v>
      </c>
      <c r="AA89" s="260">
        <f t="shared" si="39"/>
        <v>0</v>
      </c>
      <c r="AC89" s="561">
        <f t="shared" si="40"/>
        <v>0</v>
      </c>
      <c r="AD89" s="15"/>
      <c r="AE89" s="17"/>
      <c r="AF89" s="17"/>
      <c r="AG89" s="17"/>
      <c r="AH89" s="17"/>
      <c r="AI89" s="17"/>
    </row>
    <row r="90" spans="1:35" ht="15">
      <c r="A90" s="149">
        <f t="shared" si="41"/>
        <v>1.0382499999999999</v>
      </c>
      <c r="B90" s="149">
        <f t="shared" si="41"/>
        <v>1</v>
      </c>
      <c r="C90" s="150">
        <f t="shared" si="41"/>
        <v>1</v>
      </c>
      <c r="D90" s="146" t="str">
        <f>D87</f>
        <v>2018(Jan - Mar)</v>
      </c>
      <c r="E90" s="145">
        <f>J86</f>
        <v>30</v>
      </c>
      <c r="F90" s="174" t="str">
        <f>"From "&amp;F87</f>
        <v>From ENTER Design mid point period</v>
      </c>
      <c r="G90" s="146" t="str">
        <f>G87</f>
        <v>2018Q2</v>
      </c>
      <c r="H90" s="29"/>
      <c r="I90" s="7">
        <f t="shared" si="11"/>
        <v>32</v>
      </c>
      <c r="J90" s="347">
        <f>'Input '!$D$15</f>
        <v>0.01</v>
      </c>
      <c r="K90" s="349" t="s">
        <v>512</v>
      </c>
      <c r="L90" s="348">
        <f>L82*J90</f>
        <v>0</v>
      </c>
      <c r="M90" s="330">
        <f t="shared" si="29"/>
        <v>0</v>
      </c>
      <c r="N90" s="438">
        <f t="shared" si="42"/>
        <v>0.1</v>
      </c>
      <c r="O90" s="250">
        <f t="shared" si="30"/>
        <v>0</v>
      </c>
      <c r="P90" s="213"/>
      <c r="Q90" s="331">
        <f t="shared" si="31"/>
        <v>0</v>
      </c>
      <c r="R90" s="250">
        <f t="shared" si="32"/>
        <v>0</v>
      </c>
      <c r="S90" s="250">
        <f t="shared" si="33"/>
        <v>0</v>
      </c>
      <c r="T90" s="250">
        <f t="shared" si="34"/>
        <v>0</v>
      </c>
      <c r="U90" s="213"/>
      <c r="V90" s="332">
        <f t="shared" si="35"/>
        <v>0</v>
      </c>
      <c r="W90" s="331">
        <f t="shared" si="36"/>
        <v>0</v>
      </c>
      <c r="X90" s="331"/>
      <c r="Y90" s="250">
        <f t="shared" si="37"/>
        <v>0</v>
      </c>
      <c r="Z90" s="333">
        <f t="shared" si="38"/>
        <v>0</v>
      </c>
      <c r="AA90" s="260">
        <f t="shared" si="39"/>
        <v>0</v>
      </c>
      <c r="AC90" s="561">
        <f t="shared" si="40"/>
        <v>0</v>
      </c>
      <c r="AD90" s="15"/>
      <c r="AE90" s="17"/>
      <c r="AF90" s="17"/>
      <c r="AG90" s="17"/>
      <c r="AH90" s="17"/>
      <c r="AI90" s="17"/>
    </row>
    <row r="91" spans="1:35" ht="15" customHeight="1">
      <c r="A91" s="149">
        <f t="shared" si="41"/>
        <v>1.0382499999999999</v>
      </c>
      <c r="B91" s="149">
        <f t="shared" si="41"/>
        <v>1</v>
      </c>
      <c r="C91" s="150">
        <f t="shared" si="41"/>
        <v>1</v>
      </c>
      <c r="D91" s="146" t="str">
        <f>D88</f>
        <v>2018(Jan - Mar)</v>
      </c>
      <c r="E91" s="145">
        <f>J86</f>
        <v>30</v>
      </c>
      <c r="F91" s="174" t="str">
        <f>"From "&amp;F88</f>
        <v>From From ENTER Design mid point period</v>
      </c>
      <c r="G91" s="146" t="str">
        <f>G88</f>
        <v>2018Q2</v>
      </c>
      <c r="H91" s="29"/>
      <c r="I91" s="7">
        <f t="shared" si="11"/>
        <v>33</v>
      </c>
      <c r="J91" s="347">
        <f>'Input '!$D$16</f>
        <v>0.01</v>
      </c>
      <c r="K91" s="350" t="s">
        <v>513</v>
      </c>
      <c r="L91" s="348">
        <f>L82*J91</f>
        <v>0</v>
      </c>
      <c r="M91" s="330">
        <f>L91*N91</f>
        <v>0</v>
      </c>
      <c r="N91" s="438">
        <f t="shared" si="42"/>
        <v>0.1</v>
      </c>
      <c r="O91" s="250">
        <f>M91+L91</f>
        <v>0</v>
      </c>
      <c r="P91" s="213"/>
      <c r="Q91" s="331">
        <f>IF(O91=0,0,B91/A91-1)</f>
        <v>0</v>
      </c>
      <c r="R91" s="250">
        <f>SUM(+L91*(1+Q91),0)</f>
        <v>0</v>
      </c>
      <c r="S91" s="250">
        <f>SUM(+M91*(1+Q91),0)</f>
        <v>0</v>
      </c>
      <c r="T91" s="250">
        <f>S91+R91</f>
        <v>0</v>
      </c>
      <c r="U91" s="213"/>
      <c r="V91" s="332">
        <f>IF(T91=0,0,G91)</f>
        <v>0</v>
      </c>
      <c r="W91" s="331">
        <f>IF(L91=0,0,C91/B91-1)</f>
        <v>0</v>
      </c>
      <c r="X91" s="331"/>
      <c r="Y91" s="250">
        <f>SUM(+R91*(1+W91),0)</f>
        <v>0</v>
      </c>
      <c r="Z91" s="333">
        <f>SUM(+S91*(1+W91),0)</f>
        <v>0</v>
      </c>
      <c r="AA91" s="260">
        <f>Y91+Z91</f>
        <v>0</v>
      </c>
      <c r="AC91" s="561">
        <f>AA91</f>
        <v>0</v>
      </c>
      <c r="AD91" s="15"/>
      <c r="AE91" s="17"/>
      <c r="AF91" s="17"/>
      <c r="AG91" s="17"/>
      <c r="AH91" s="17"/>
      <c r="AI91" s="17"/>
    </row>
    <row r="92" spans="1:35" ht="15">
      <c r="A92" s="149">
        <f>A90</f>
        <v>1.0382499999999999</v>
      </c>
      <c r="B92" s="149">
        <f>B90</f>
        <v>1</v>
      </c>
      <c r="C92" s="150">
        <f>C90</f>
        <v>1</v>
      </c>
      <c r="D92" s="146" t="str">
        <f>D87</f>
        <v>2018(Jan - Mar)</v>
      </c>
      <c r="E92" s="145">
        <f>J86</f>
        <v>30</v>
      </c>
      <c r="F92" s="174" t="str">
        <f>"From "&amp;F87</f>
        <v>From ENTER Design mid point period</v>
      </c>
      <c r="G92" s="146" t="str">
        <f>G87</f>
        <v>2018Q2</v>
      </c>
      <c r="H92" s="29"/>
      <c r="I92" s="7">
        <f t="shared" si="11"/>
        <v>34</v>
      </c>
      <c r="J92" s="347">
        <f>'Input '!$D$17</f>
        <v>0.01</v>
      </c>
      <c r="K92" s="349" t="s">
        <v>45</v>
      </c>
      <c r="L92" s="348">
        <f>L82*J92</f>
        <v>0</v>
      </c>
      <c r="M92" s="330">
        <f t="shared" si="29"/>
        <v>0</v>
      </c>
      <c r="N92" s="438">
        <f t="shared" si="42"/>
        <v>0.1</v>
      </c>
      <c r="O92" s="250">
        <f t="shared" si="30"/>
        <v>0</v>
      </c>
      <c r="P92" s="213"/>
      <c r="Q92" s="331">
        <f t="shared" si="31"/>
        <v>0</v>
      </c>
      <c r="R92" s="250">
        <f t="shared" si="32"/>
        <v>0</v>
      </c>
      <c r="S92" s="250">
        <f t="shared" si="33"/>
        <v>0</v>
      </c>
      <c r="T92" s="250">
        <f t="shared" si="34"/>
        <v>0</v>
      </c>
      <c r="U92" s="213"/>
      <c r="V92" s="332">
        <f t="shared" si="35"/>
        <v>0</v>
      </c>
      <c r="W92" s="331">
        <f t="shared" si="36"/>
        <v>0</v>
      </c>
      <c r="X92" s="331"/>
      <c r="Y92" s="250">
        <f t="shared" si="37"/>
        <v>0</v>
      </c>
      <c r="Z92" s="333">
        <f t="shared" si="38"/>
        <v>0</v>
      </c>
      <c r="AA92" s="260">
        <f t="shared" si="39"/>
        <v>0</v>
      </c>
      <c r="AC92" s="561">
        <f t="shared" si="40"/>
        <v>0</v>
      </c>
      <c r="AD92" s="15"/>
      <c r="AE92" s="17"/>
      <c r="AF92" s="17"/>
      <c r="AG92" s="17"/>
      <c r="AH92" s="17"/>
      <c r="AI92" s="17"/>
    </row>
    <row r="93" spans="1:35" ht="15">
      <c r="A93" s="149">
        <f>HLOOKUP(G69,cwccis,VLOOKUP(J86,row,2))</f>
        <v>1.0382499999999999</v>
      </c>
      <c r="B93" s="149">
        <f>HLOOKUP(G70,cwccis,VLOOKUP(J86,row,2))</f>
        <v>1</v>
      </c>
      <c r="C93" s="150">
        <f>HLOOKUP(G93,cwccis,VLOOKUP(J86,row,2))</f>
        <v>1</v>
      </c>
      <c r="D93" s="145" t="str">
        <f>FIXED(HLOOKUP(G93,cwccis,4),0,TRUE)&amp;HLOOKUP(G93,cwccis,5)</f>
        <v>2020(Jan - Mar)</v>
      </c>
      <c r="E93" s="145">
        <f>J86</f>
        <v>30</v>
      </c>
      <c r="F93" s="174" t="s">
        <v>413</v>
      </c>
      <c r="G93" s="146" t="str">
        <f>G100</f>
        <v>2020Q2</v>
      </c>
      <c r="H93" s="30"/>
      <c r="I93" s="7">
        <f t="shared" si="11"/>
        <v>35</v>
      </c>
      <c r="J93" s="347">
        <f>'Input '!$D$18</f>
        <v>0.03</v>
      </c>
      <c r="K93" s="281" t="s">
        <v>46</v>
      </c>
      <c r="L93" s="348">
        <f>L82*J93</f>
        <v>0</v>
      </c>
      <c r="M93" s="330">
        <f t="shared" si="29"/>
        <v>0</v>
      </c>
      <c r="N93" s="438">
        <f t="shared" si="42"/>
        <v>0.1</v>
      </c>
      <c r="O93" s="250">
        <f t="shared" si="30"/>
        <v>0</v>
      </c>
      <c r="P93" s="213"/>
      <c r="Q93" s="331">
        <f t="shared" si="31"/>
        <v>0</v>
      </c>
      <c r="R93" s="250">
        <f t="shared" si="32"/>
        <v>0</v>
      </c>
      <c r="S93" s="250">
        <f t="shared" si="33"/>
        <v>0</v>
      </c>
      <c r="T93" s="250">
        <f t="shared" si="34"/>
        <v>0</v>
      </c>
      <c r="U93" s="213"/>
      <c r="V93" s="332">
        <f t="shared" si="35"/>
        <v>0</v>
      </c>
      <c r="W93" s="331">
        <f t="shared" si="36"/>
        <v>0</v>
      </c>
      <c r="X93" s="331"/>
      <c r="Y93" s="250">
        <f t="shared" si="37"/>
        <v>0</v>
      </c>
      <c r="Z93" s="333">
        <f t="shared" si="38"/>
        <v>0</v>
      </c>
      <c r="AA93" s="260">
        <f t="shared" si="39"/>
        <v>0</v>
      </c>
      <c r="AC93" s="561">
        <f t="shared" si="40"/>
        <v>0</v>
      </c>
      <c r="AD93" s="15"/>
      <c r="AE93" s="17"/>
      <c r="AF93" s="17"/>
      <c r="AG93" s="17"/>
      <c r="AH93" s="17"/>
      <c r="AI93" s="17"/>
    </row>
    <row r="94" spans="1:35" ht="15">
      <c r="A94" s="149">
        <f>A93</f>
        <v>1.0382499999999999</v>
      </c>
      <c r="B94" s="149">
        <f>B93</f>
        <v>1</v>
      </c>
      <c r="C94" s="150">
        <f>C93</f>
        <v>1</v>
      </c>
      <c r="D94" s="145" t="str">
        <f>FIXED(HLOOKUP(G94,cwccis,4),0,TRUE)&amp;HLOOKUP(G94,cwccis,5)</f>
        <v>2020(Jan - Mar)</v>
      </c>
      <c r="E94" s="145">
        <f>J86</f>
        <v>30</v>
      </c>
      <c r="F94" s="174" t="s">
        <v>414</v>
      </c>
      <c r="G94" s="151" t="str">
        <f>G93</f>
        <v>2020Q2</v>
      </c>
      <c r="H94" s="30"/>
      <c r="I94" s="7">
        <f t="shared" si="11"/>
        <v>36</v>
      </c>
      <c r="J94" s="347">
        <f>'Input '!$D$19</f>
        <v>0.02</v>
      </c>
      <c r="K94" s="281" t="s">
        <v>47</v>
      </c>
      <c r="L94" s="348">
        <f>L82*J94</f>
        <v>0</v>
      </c>
      <c r="M94" s="330">
        <f t="shared" si="29"/>
        <v>0</v>
      </c>
      <c r="N94" s="438">
        <f t="shared" si="42"/>
        <v>0.1</v>
      </c>
      <c r="O94" s="250">
        <f t="shared" si="30"/>
        <v>0</v>
      </c>
      <c r="P94" s="213"/>
      <c r="Q94" s="331">
        <f t="shared" si="31"/>
        <v>0</v>
      </c>
      <c r="R94" s="250">
        <f t="shared" si="32"/>
        <v>0</v>
      </c>
      <c r="S94" s="250">
        <f t="shared" si="33"/>
        <v>0</v>
      </c>
      <c r="T94" s="250">
        <f t="shared" si="34"/>
        <v>0</v>
      </c>
      <c r="U94" s="213"/>
      <c r="V94" s="332">
        <f t="shared" si="35"/>
        <v>0</v>
      </c>
      <c r="W94" s="331">
        <f t="shared" si="36"/>
        <v>0</v>
      </c>
      <c r="X94" s="331"/>
      <c r="Y94" s="250">
        <f t="shared" si="37"/>
        <v>0</v>
      </c>
      <c r="Z94" s="333">
        <f t="shared" si="38"/>
        <v>0</v>
      </c>
      <c r="AA94" s="260">
        <f t="shared" si="39"/>
        <v>0</v>
      </c>
      <c r="AC94" s="561">
        <f t="shared" si="40"/>
        <v>0</v>
      </c>
      <c r="AD94" s="15"/>
      <c r="AE94" s="17"/>
      <c r="AF94" s="17"/>
      <c r="AG94" s="17"/>
      <c r="AH94" s="17"/>
      <c r="AI94" s="17"/>
    </row>
    <row r="95" spans="1:35" ht="15.75">
      <c r="A95" s="149">
        <f>HLOOKUP(G69,cwccis,VLOOKUP(J86,row,2))</f>
        <v>1.0382499999999999</v>
      </c>
      <c r="B95" s="149">
        <f>HLOOKUP(G70,cwccis,VLOOKUP(J86,row,2))</f>
        <v>1</v>
      </c>
      <c r="C95" s="150">
        <f>HLOOKUP(G95,cwccis,VLOOKUP(J86,row,2))</f>
        <v>1</v>
      </c>
      <c r="D95" s="145" t="str">
        <f>FIXED(HLOOKUP(G95,cwccis,4),0,TRUE)&amp;HLOOKUP(G95,cwccis,5)</f>
        <v>2021(Oct - Dec)</v>
      </c>
      <c r="E95" s="145">
        <f>J86</f>
        <v>30</v>
      </c>
      <c r="F95" s="174" t="s">
        <v>931</v>
      </c>
      <c r="G95" s="126" t="s">
        <v>719</v>
      </c>
      <c r="H95" s="29"/>
      <c r="I95" s="7">
        <f t="shared" si="11"/>
        <v>37</v>
      </c>
      <c r="J95" s="347">
        <f>'Input '!$D$20</f>
        <v>0.03</v>
      </c>
      <c r="K95" s="349" t="s">
        <v>924</v>
      </c>
      <c r="L95" s="348">
        <f>L82*J95</f>
        <v>0</v>
      </c>
      <c r="M95" s="330">
        <f t="shared" si="29"/>
        <v>0</v>
      </c>
      <c r="N95" s="438">
        <f t="shared" si="42"/>
        <v>0.1</v>
      </c>
      <c r="O95" s="250">
        <f t="shared" si="30"/>
        <v>0</v>
      </c>
      <c r="P95" s="213"/>
      <c r="Q95" s="331">
        <f t="shared" si="31"/>
        <v>0</v>
      </c>
      <c r="R95" s="250">
        <f t="shared" si="32"/>
        <v>0</v>
      </c>
      <c r="S95" s="250">
        <f t="shared" si="33"/>
        <v>0</v>
      </c>
      <c r="T95" s="250">
        <f t="shared" si="34"/>
        <v>0</v>
      </c>
      <c r="U95" s="213"/>
      <c r="V95" s="332">
        <f t="shared" si="35"/>
        <v>0</v>
      </c>
      <c r="W95" s="331">
        <f t="shared" si="36"/>
        <v>0</v>
      </c>
      <c r="X95" s="331"/>
      <c r="Y95" s="250">
        <f t="shared" si="37"/>
        <v>0</v>
      </c>
      <c r="Z95" s="333">
        <f t="shared" si="38"/>
        <v>0</v>
      </c>
      <c r="AA95" s="260">
        <f t="shared" si="39"/>
        <v>0</v>
      </c>
      <c r="AC95" s="561">
        <f t="shared" si="40"/>
        <v>0</v>
      </c>
      <c r="AD95" s="15"/>
      <c r="AE95" s="17"/>
      <c r="AF95" s="17"/>
      <c r="AG95" s="17"/>
      <c r="AH95" s="17"/>
      <c r="AI95" s="17"/>
    </row>
    <row r="96" spans="1:35" ht="15">
      <c r="A96" s="149">
        <f>A94</f>
        <v>1.0382499999999999</v>
      </c>
      <c r="B96" s="149">
        <f t="shared" ref="B96:B97" si="43">B94</f>
        <v>1</v>
      </c>
      <c r="C96" s="744">
        <f>C92</f>
        <v>1</v>
      </c>
      <c r="D96" s="146" t="str">
        <f>D88</f>
        <v>2018(Jan - Mar)</v>
      </c>
      <c r="E96" s="145">
        <f>J87</f>
        <v>2.5000000000000001E-2</v>
      </c>
      <c r="F96" s="174" t="s">
        <v>931</v>
      </c>
      <c r="G96" s="146" t="str">
        <f>G88</f>
        <v>2018Q2</v>
      </c>
      <c r="H96" s="31"/>
      <c r="I96" s="7">
        <f t="shared" si="11"/>
        <v>38</v>
      </c>
      <c r="J96" s="347">
        <f>'Input '!$D$21</f>
        <v>0.01</v>
      </c>
      <c r="K96" s="349" t="s">
        <v>383</v>
      </c>
      <c r="L96" s="348">
        <f>L82*J96</f>
        <v>0</v>
      </c>
      <c r="M96" s="330">
        <f t="shared" ref="M96" si="44">L96*N96</f>
        <v>0</v>
      </c>
      <c r="N96" s="438">
        <f t="shared" si="42"/>
        <v>0.1</v>
      </c>
      <c r="O96" s="250">
        <f t="shared" ref="O96" si="45">M96+L96</f>
        <v>0</v>
      </c>
      <c r="P96" s="213"/>
      <c r="Q96" s="331">
        <f t="shared" ref="Q96" si="46">IF(O96=0,0,B96/A96-1)</f>
        <v>0</v>
      </c>
      <c r="R96" s="250">
        <f t="shared" ref="R96" si="47">SUM(+L96*(1+Q96),0)</f>
        <v>0</v>
      </c>
      <c r="S96" s="250">
        <f t="shared" ref="S96" si="48">SUM(+M96*(1+Q96),0)</f>
        <v>0</v>
      </c>
      <c r="T96" s="250">
        <f t="shared" ref="T96" si="49">S96+R96</f>
        <v>0</v>
      </c>
      <c r="U96" s="213"/>
      <c r="V96" s="332">
        <f t="shared" ref="V96" si="50">IF(T96=0,0,G96)</f>
        <v>0</v>
      </c>
      <c r="W96" s="331">
        <f t="shared" ref="W96" si="51">IF(L96=0,0,C96/B96-1)</f>
        <v>0</v>
      </c>
      <c r="X96" s="331"/>
      <c r="Y96" s="250">
        <f t="shared" ref="Y96" si="52">SUM(+R96*(1+W96),0)</f>
        <v>0</v>
      </c>
      <c r="Z96" s="333">
        <f t="shared" ref="Z96" si="53">SUM(+S96*(1+W96),0)</f>
        <v>0</v>
      </c>
      <c r="AA96" s="260">
        <f t="shared" ref="AA96" si="54">Y96+Z96</f>
        <v>0</v>
      </c>
      <c r="AC96" s="561">
        <f t="shared" si="40"/>
        <v>0</v>
      </c>
      <c r="AD96" s="15"/>
      <c r="AE96" s="17"/>
      <c r="AF96" s="17"/>
      <c r="AG96" s="17"/>
      <c r="AH96" s="17"/>
      <c r="AI96" s="17"/>
    </row>
    <row r="97" spans="1:35" s="445" customFormat="1" ht="15.75">
      <c r="A97" s="149">
        <f>A95</f>
        <v>1.0382499999999999</v>
      </c>
      <c r="B97" s="149">
        <f t="shared" si="43"/>
        <v>1</v>
      </c>
      <c r="C97" s="744">
        <f>HLOOKUP(G97,cwccis,VLOOKUP(J86,row,2))</f>
        <v>1</v>
      </c>
      <c r="D97" s="146" t="str">
        <f>D89</f>
        <v>2018(Jan - Mar)</v>
      </c>
      <c r="E97" s="145">
        <f>J88</f>
        <v>0.01</v>
      </c>
      <c r="F97" s="811" t="s">
        <v>1284</v>
      </c>
      <c r="G97" s="126" t="s">
        <v>719</v>
      </c>
      <c r="H97" s="31"/>
      <c r="I97" s="7">
        <f t="shared" si="11"/>
        <v>39</v>
      </c>
      <c r="J97" s="347"/>
      <c r="K97" s="349" t="s">
        <v>1285</v>
      </c>
      <c r="L97" s="329">
        <v>0</v>
      </c>
      <c r="M97" s="330">
        <f t="shared" ref="M97" si="55">L97*N97</f>
        <v>0</v>
      </c>
      <c r="N97" s="605">
        <v>0</v>
      </c>
      <c r="O97" s="250">
        <f t="shared" ref="O97" si="56">M97+L97</f>
        <v>0</v>
      </c>
      <c r="P97" s="213"/>
      <c r="Q97" s="331">
        <f t="shared" ref="Q97" si="57">IF(O97=0,0,B97/A97-1)</f>
        <v>0</v>
      </c>
      <c r="R97" s="250">
        <f t="shared" ref="R97" si="58">SUM(+L97*(1+Q97),0)</f>
        <v>0</v>
      </c>
      <c r="S97" s="250">
        <f t="shared" ref="S97" si="59">SUM(+M97*(1+Q97),0)</f>
        <v>0</v>
      </c>
      <c r="T97" s="250">
        <f t="shared" ref="T97" si="60">S97+R97</f>
        <v>0</v>
      </c>
      <c r="U97" s="213"/>
      <c r="V97" s="332">
        <f t="shared" ref="V97" si="61">IF(T97=0,0,G97)</f>
        <v>0</v>
      </c>
      <c r="W97" s="331">
        <f t="shared" ref="W97" si="62">IF(L97=0,0,C97/B97-1)</f>
        <v>0</v>
      </c>
      <c r="X97" s="331"/>
      <c r="Y97" s="250">
        <f t="shared" ref="Y97" si="63">SUM(+R97*(1+W97),0)</f>
        <v>0</v>
      </c>
      <c r="Z97" s="333">
        <f t="shared" ref="Z97" si="64">SUM(+S97*(1+W97),0)</f>
        <v>0</v>
      </c>
      <c r="AA97" s="260">
        <f t="shared" ref="AA97" si="65">Y97+Z97</f>
        <v>0</v>
      </c>
      <c r="AC97" s="561">
        <f t="shared" si="40"/>
        <v>0</v>
      </c>
      <c r="AD97" s="15"/>
      <c r="AE97" s="17"/>
      <c r="AF97" s="17"/>
      <c r="AG97" s="17"/>
      <c r="AH97" s="17"/>
      <c r="AI97" s="17"/>
    </row>
    <row r="98" spans="1:35" s="445" customFormat="1" ht="15">
      <c r="A98" s="106"/>
      <c r="B98" s="106"/>
      <c r="C98" s="108"/>
      <c r="D98" s="86"/>
      <c r="E98" s="103"/>
      <c r="F98" s="745" t="s">
        <v>929</v>
      </c>
      <c r="G98" s="736">
        <f>SUM(L87:L96)</f>
        <v>0</v>
      </c>
      <c r="H98" s="31"/>
      <c r="I98" s="7"/>
      <c r="J98" s="244"/>
      <c r="K98" s="196"/>
      <c r="L98" s="348"/>
      <c r="M98" s="269"/>
      <c r="N98" s="610"/>
      <c r="O98" s="272"/>
      <c r="P98" s="213"/>
      <c r="Q98" s="331"/>
      <c r="R98" s="250"/>
      <c r="S98" s="250"/>
      <c r="T98" s="272"/>
      <c r="U98" s="213"/>
      <c r="V98" s="278"/>
      <c r="W98" s="331"/>
      <c r="X98" s="331"/>
      <c r="Y98" s="250"/>
      <c r="Z98" s="333"/>
      <c r="AA98" s="265"/>
      <c r="AC98" s="555"/>
      <c r="AD98" s="15"/>
      <c r="AE98" s="17"/>
      <c r="AF98" s="17"/>
      <c r="AG98" s="17"/>
      <c r="AH98" s="17"/>
      <c r="AI98" s="17"/>
    </row>
    <row r="99" spans="1:35" ht="15">
      <c r="A99" s="106"/>
      <c r="B99" s="106"/>
      <c r="C99" s="102"/>
      <c r="D99" s="105"/>
      <c r="E99" s="103" t="s">
        <v>40</v>
      </c>
      <c r="F99" s="177"/>
      <c r="G99" s="105"/>
      <c r="H99" s="31"/>
      <c r="I99" s="7">
        <f>I96+1</f>
        <v>39</v>
      </c>
      <c r="J99" s="601">
        <v>31</v>
      </c>
      <c r="K99" s="351" t="s">
        <v>39</v>
      </c>
      <c r="L99" s="352"/>
      <c r="M99" s="269"/>
      <c r="N99" s="612"/>
      <c r="O99" s="269"/>
      <c r="P99" s="213"/>
      <c r="Q99" s="331"/>
      <c r="R99" s="250"/>
      <c r="S99" s="250"/>
      <c r="T99" s="269"/>
      <c r="U99" s="213"/>
      <c r="V99" s="338"/>
      <c r="W99" s="331"/>
      <c r="X99" s="331"/>
      <c r="Y99" s="250"/>
      <c r="Z99" s="333"/>
      <c r="AA99" s="260"/>
      <c r="AC99" s="555"/>
      <c r="AD99" s="15"/>
      <c r="AE99" s="17"/>
      <c r="AF99" s="17"/>
      <c r="AG99" s="17"/>
      <c r="AH99" s="17"/>
      <c r="AI99" s="17"/>
    </row>
    <row r="100" spans="1:35" ht="15.75">
      <c r="A100" s="149">
        <f>HLOOKUP(G69,cwccis,VLOOKUP(J99,row,2))</f>
        <v>1.0382499999999999</v>
      </c>
      <c r="B100" s="149">
        <f>HLOOKUP(G70,cwccis,VLOOKUP(J99,row,2))</f>
        <v>1</v>
      </c>
      <c r="C100" s="150">
        <f>HLOOKUP(G100,cwccis,VLOOKUP(J99,row,2))</f>
        <v>1</v>
      </c>
      <c r="D100" s="145" t="str">
        <f>FIXED(HLOOKUP(G100,cwccis,4),0,TRUE)&amp;HLOOKUP(G100,cwccis,5)</f>
        <v>2020(Jan - Mar)</v>
      </c>
      <c r="E100" s="145">
        <f>J99</f>
        <v>31</v>
      </c>
      <c r="F100" s="175" t="s">
        <v>855</v>
      </c>
      <c r="G100" s="126" t="s">
        <v>863</v>
      </c>
      <c r="H100" s="30"/>
      <c r="I100" s="7">
        <f t="shared" si="11"/>
        <v>40</v>
      </c>
      <c r="J100" s="347">
        <f>'Input '!$D$24</f>
        <v>0.1</v>
      </c>
      <c r="K100" s="281" t="s">
        <v>49</v>
      </c>
      <c r="L100" s="348">
        <f>L82*J100</f>
        <v>0</v>
      </c>
      <c r="M100" s="330">
        <f>L100*N100</f>
        <v>0</v>
      </c>
      <c r="N100" s="611">
        <v>0.1</v>
      </c>
      <c r="O100" s="250">
        <f>M100+L100</f>
        <v>0</v>
      </c>
      <c r="P100" s="213"/>
      <c r="Q100" s="331">
        <f>IF(O100=0,0,B100/A100-1)</f>
        <v>0</v>
      </c>
      <c r="R100" s="250">
        <f>SUM(+L100*(1+Q100),0)</f>
        <v>0</v>
      </c>
      <c r="S100" s="250">
        <f>SUM(+M100*(1+Q100),0)</f>
        <v>0</v>
      </c>
      <c r="T100" s="250">
        <f>S100+R100</f>
        <v>0</v>
      </c>
      <c r="U100" s="213"/>
      <c r="V100" s="332">
        <f>IF(T100=0,0,G100)</f>
        <v>0</v>
      </c>
      <c r="W100" s="331">
        <f>IF(L100=0,0,C100/B100-1)</f>
        <v>0</v>
      </c>
      <c r="X100" s="331"/>
      <c r="Y100" s="250">
        <f>SUM(+R100*(1+W100),0)</f>
        <v>0</v>
      </c>
      <c r="Z100" s="333">
        <f>SUM(+S100*(1+W100),0)</f>
        <v>0</v>
      </c>
      <c r="AA100" s="260">
        <f>Y100+Z100</f>
        <v>0</v>
      </c>
      <c r="AC100" s="561">
        <f>AA100</f>
        <v>0</v>
      </c>
      <c r="AD100" s="15"/>
      <c r="AE100" s="17"/>
      <c r="AF100" s="17"/>
      <c r="AG100" s="17"/>
      <c r="AH100" s="17"/>
      <c r="AI100" s="17"/>
    </row>
    <row r="101" spans="1:35" ht="15">
      <c r="A101" s="149">
        <f t="shared" ref="A101:C102" si="66">A100</f>
        <v>1.0382499999999999</v>
      </c>
      <c r="B101" s="149">
        <f t="shared" si="66"/>
        <v>1</v>
      </c>
      <c r="C101" s="152">
        <f t="shared" si="66"/>
        <v>1</v>
      </c>
      <c r="D101" s="145" t="str">
        <f>FIXED(HLOOKUP(G101,cwccis,4),0,TRUE)&amp;HLOOKUP(G101,cwccis,5)</f>
        <v>2020(Jan - Mar)</v>
      </c>
      <c r="E101" s="145">
        <f>J99</f>
        <v>31</v>
      </c>
      <c r="F101" s="176" t="s">
        <v>414</v>
      </c>
      <c r="G101" s="151" t="str">
        <f>G93</f>
        <v>2020Q2</v>
      </c>
      <c r="H101" s="30"/>
      <c r="I101" s="7">
        <f t="shared" si="11"/>
        <v>41</v>
      </c>
      <c r="J101" s="347">
        <f>'Input '!$D$25</f>
        <v>0.02</v>
      </c>
      <c r="K101" s="281" t="s">
        <v>48</v>
      </c>
      <c r="L101" s="348">
        <f>L82*J101</f>
        <v>0</v>
      </c>
      <c r="M101" s="330">
        <f>L101*N101</f>
        <v>0</v>
      </c>
      <c r="N101" s="438">
        <f>N100</f>
        <v>0.1</v>
      </c>
      <c r="O101" s="250">
        <f>M101+L101</f>
        <v>0</v>
      </c>
      <c r="P101" s="213"/>
      <c r="Q101" s="331">
        <f>IF(O101=0,0,B101/A101-1)</f>
        <v>0</v>
      </c>
      <c r="R101" s="250">
        <f>SUM(+L101*(1+Q101),0)</f>
        <v>0</v>
      </c>
      <c r="S101" s="250">
        <f>SUM(+M101*(1+Q101),0)</f>
        <v>0</v>
      </c>
      <c r="T101" s="250">
        <f>S101+R101</f>
        <v>0</v>
      </c>
      <c r="U101" s="213"/>
      <c r="V101" s="332">
        <f>IF(T101=0,0,G101)</f>
        <v>0</v>
      </c>
      <c r="W101" s="331">
        <f>IF(L101=0,0,C101/B101-1)</f>
        <v>0</v>
      </c>
      <c r="X101" s="331"/>
      <c r="Y101" s="250">
        <f>SUM(+R101*(1+W101),0)</f>
        <v>0</v>
      </c>
      <c r="Z101" s="333">
        <f>SUM(+S101*(1+W101),0)</f>
        <v>0</v>
      </c>
      <c r="AA101" s="260">
        <f>Y101+Z101</f>
        <v>0</v>
      </c>
      <c r="AC101" s="561">
        <f>AA101</f>
        <v>0</v>
      </c>
      <c r="AD101" s="15"/>
      <c r="AE101" s="17"/>
      <c r="AF101" s="17"/>
      <c r="AG101" s="17"/>
      <c r="AH101" s="17"/>
      <c r="AI101" s="17"/>
    </row>
    <row r="102" spans="1:35" ht="15">
      <c r="A102" s="149">
        <f t="shared" si="66"/>
        <v>1.0382499999999999</v>
      </c>
      <c r="B102" s="149">
        <f t="shared" si="66"/>
        <v>1</v>
      </c>
      <c r="C102" s="152">
        <f t="shared" si="66"/>
        <v>1</v>
      </c>
      <c r="D102" s="145" t="str">
        <f>FIXED(HLOOKUP(G102,cwccis,4),0,TRUE)&amp;HLOOKUP(G102,cwccis,5)</f>
        <v>2020(Jan - Mar)</v>
      </c>
      <c r="E102" s="145">
        <f>J99</f>
        <v>31</v>
      </c>
      <c r="F102" s="176" t="s">
        <v>414</v>
      </c>
      <c r="G102" s="151" t="str">
        <f>G93</f>
        <v>2020Q2</v>
      </c>
      <c r="H102" s="30"/>
      <c r="I102" s="7">
        <f t="shared" si="11"/>
        <v>42</v>
      </c>
      <c r="J102" s="347">
        <f>'Input '!$D$26</f>
        <v>2.5000000000000001E-2</v>
      </c>
      <c r="K102" s="281" t="s">
        <v>42</v>
      </c>
      <c r="L102" s="348">
        <f>L82*J102</f>
        <v>0</v>
      </c>
      <c r="M102" s="330">
        <f>L102*N102</f>
        <v>0</v>
      </c>
      <c r="N102" s="438">
        <f>N101</f>
        <v>0.1</v>
      </c>
      <c r="O102" s="250">
        <f>M102+L102</f>
        <v>0</v>
      </c>
      <c r="P102" s="213"/>
      <c r="Q102" s="331">
        <f>IF(O102=0,0,B102/A102-1)</f>
        <v>0</v>
      </c>
      <c r="R102" s="250">
        <f>SUM(+L102*(1+Q102),0)</f>
        <v>0</v>
      </c>
      <c r="S102" s="250">
        <f>SUM(+M102*(1+Q102),0)</f>
        <v>0</v>
      </c>
      <c r="T102" s="250">
        <f>S102+R102</f>
        <v>0</v>
      </c>
      <c r="U102" s="213"/>
      <c r="V102" s="332">
        <f>IF(T102=0,0,G102)</f>
        <v>0</v>
      </c>
      <c r="W102" s="331">
        <f>IF(L102=0,0,C102/B102-1)</f>
        <v>0</v>
      </c>
      <c r="X102" s="331"/>
      <c r="Y102" s="250">
        <f>SUM(+R102*(1+W102),0)</f>
        <v>0</v>
      </c>
      <c r="Z102" s="333">
        <f>SUM(+S102*(1+W102),0)</f>
        <v>0</v>
      </c>
      <c r="AA102" s="260">
        <f>Y102+Z102</f>
        <v>0</v>
      </c>
      <c r="AC102" s="561">
        <f>AA102</f>
        <v>0</v>
      </c>
      <c r="AD102" s="15"/>
      <c r="AE102" s="17"/>
      <c r="AF102" s="17"/>
      <c r="AG102" s="17"/>
      <c r="AH102" s="17"/>
      <c r="AI102" s="17"/>
    </row>
    <row r="103" spans="1:35" ht="15.75" thickBot="1">
      <c r="A103" s="99"/>
      <c r="B103" s="108"/>
      <c r="C103" s="108"/>
      <c r="D103" s="86"/>
      <c r="E103" s="86"/>
      <c r="F103" s="746" t="s">
        <v>930</v>
      </c>
      <c r="G103" s="737">
        <f>SUM(L100:L102)</f>
        <v>0</v>
      </c>
      <c r="I103" s="7">
        <f t="shared" si="11"/>
        <v>43</v>
      </c>
      <c r="J103" s="347"/>
      <c r="K103" s="253"/>
      <c r="L103" s="254"/>
      <c r="M103" s="256"/>
      <c r="N103" s="289"/>
      <c r="O103" s="288"/>
      <c r="P103" s="291"/>
      <c r="Q103" s="205"/>
      <c r="R103" s="288"/>
      <c r="S103" s="288"/>
      <c r="T103" s="288"/>
      <c r="U103" s="291"/>
      <c r="V103" s="353"/>
      <c r="W103" s="205"/>
      <c r="X103" s="205"/>
      <c r="Y103" s="288"/>
      <c r="Z103" s="354"/>
      <c r="AA103" s="355"/>
      <c r="AC103" s="563"/>
      <c r="AD103" s="15"/>
      <c r="AE103" s="17"/>
      <c r="AF103" s="17"/>
      <c r="AG103" s="17"/>
      <c r="AH103" s="17"/>
      <c r="AI103" s="17"/>
    </row>
    <row r="104" spans="1:35" ht="15.75" thickTop="1">
      <c r="A104" s="99"/>
      <c r="B104" s="107"/>
      <c r="C104" s="107"/>
      <c r="D104" s="86"/>
      <c r="E104" s="86"/>
      <c r="F104" s="163"/>
      <c r="G104" s="163"/>
      <c r="I104" s="7">
        <f t="shared" si="11"/>
        <v>44</v>
      </c>
      <c r="J104" s="196"/>
      <c r="K104" s="356" t="s">
        <v>69</v>
      </c>
      <c r="L104" s="357">
        <f>(SUM(L82:L103))</f>
        <v>0</v>
      </c>
      <c r="M104" s="358">
        <f>(SUM(M82:M103))</f>
        <v>0</v>
      </c>
      <c r="N104" s="618"/>
      <c r="O104" s="358">
        <f>(SUM(O82:O103))</f>
        <v>0</v>
      </c>
      <c r="P104" s="318"/>
      <c r="Q104" s="619"/>
      <c r="R104" s="358">
        <f>(SUM(R82:R103))</f>
        <v>0</v>
      </c>
      <c r="S104" s="358">
        <f>(SUM(S82:S103))</f>
        <v>0</v>
      </c>
      <c r="T104" s="419">
        <f>(SUM(T82:T103))</f>
        <v>0</v>
      </c>
      <c r="U104" s="318"/>
      <c r="V104" s="619"/>
      <c r="W104" s="620"/>
      <c r="X104" s="620"/>
      <c r="Y104" s="358">
        <f>(SUM(Y82:Y103))</f>
        <v>0</v>
      </c>
      <c r="Z104" s="358">
        <f>(SUM(Z82:Z103))</f>
        <v>0</v>
      </c>
      <c r="AA104" s="419">
        <f>(SUM(AA82:AA103))</f>
        <v>0</v>
      </c>
      <c r="AC104" s="564">
        <f>SUM(AC60:AC103)</f>
        <v>0</v>
      </c>
      <c r="AD104" s="23" t="s">
        <v>6</v>
      </c>
      <c r="AE104" s="18"/>
      <c r="AF104" s="17"/>
      <c r="AG104" s="17"/>
      <c r="AH104" s="17"/>
      <c r="AI104" s="17"/>
    </row>
    <row r="105" spans="1:35" ht="15">
      <c r="A105" s="99"/>
      <c r="B105" s="107"/>
      <c r="C105" s="107"/>
      <c r="D105" s="86"/>
      <c r="E105" s="86"/>
      <c r="F105" s="163"/>
      <c r="G105" s="163"/>
      <c r="I105" s="7">
        <f t="shared" si="11"/>
        <v>45</v>
      </c>
      <c r="J105" s="362"/>
      <c r="K105" s="363"/>
      <c r="L105" s="364"/>
      <c r="M105" s="364"/>
      <c r="N105" s="365"/>
      <c r="O105" s="364"/>
      <c r="P105" s="366"/>
      <c r="Q105" s="362"/>
      <c r="R105" s="367"/>
      <c r="S105" s="367"/>
      <c r="T105" s="367"/>
      <c r="U105" s="366"/>
      <c r="V105" s="362"/>
      <c r="W105" s="362"/>
      <c r="X105" s="362"/>
      <c r="Y105" s="367"/>
      <c r="Z105" s="368"/>
      <c r="AA105" s="368"/>
      <c r="AC105" s="561">
        <f>AA104</f>
        <v>0</v>
      </c>
      <c r="AD105" s="15"/>
      <c r="AE105" s="17"/>
      <c r="AF105" s="17"/>
      <c r="AG105" s="17"/>
      <c r="AH105" s="17"/>
      <c r="AI105" s="17"/>
    </row>
    <row r="106" spans="1:35" ht="15.75">
      <c r="A106" s="10"/>
      <c r="B106" s="52" t="s">
        <v>75</v>
      </c>
      <c r="C106" s="52"/>
      <c r="D106" s="10"/>
      <c r="E106" s="10"/>
      <c r="F106" s="170" t="s">
        <v>40</v>
      </c>
      <c r="G106" s="10">
        <v>2</v>
      </c>
      <c r="H106" s="8"/>
      <c r="I106" s="7">
        <v>1</v>
      </c>
      <c r="J106" s="309"/>
      <c r="K106" s="196"/>
      <c r="L106" s="298"/>
      <c r="M106" s="298"/>
      <c r="N106" s="196"/>
      <c r="O106" s="310" t="s">
        <v>65</v>
      </c>
      <c r="P106" s="196"/>
      <c r="Q106" s="196"/>
      <c r="R106" s="198"/>
      <c r="S106" s="198"/>
      <c r="T106" s="198"/>
      <c r="U106" s="196"/>
      <c r="V106" s="196"/>
      <c r="W106" s="196"/>
      <c r="X106" s="196"/>
      <c r="Y106" s="198"/>
      <c r="Z106" s="311"/>
      <c r="AA106" s="201"/>
      <c r="AC106" s="556"/>
    </row>
    <row r="107" spans="1:35">
      <c r="A107" s="99"/>
      <c r="B107" s="110"/>
      <c r="C107" s="110"/>
      <c r="D107" s="86"/>
      <c r="E107" s="86"/>
      <c r="F107" s="163"/>
      <c r="G107" s="4"/>
      <c r="I107" s="7">
        <f>I106+1</f>
        <v>2</v>
      </c>
      <c r="J107" s="312"/>
      <c r="K107" s="312"/>
      <c r="L107" s="313"/>
      <c r="M107" s="313"/>
      <c r="N107" s="312"/>
      <c r="O107" s="313"/>
      <c r="P107" s="312"/>
      <c r="Q107" s="312"/>
      <c r="R107" s="314"/>
      <c r="S107" s="314"/>
      <c r="T107" s="314"/>
      <c r="U107" s="312"/>
      <c r="V107" s="312"/>
      <c r="W107" s="312"/>
      <c r="X107" s="312"/>
      <c r="Y107" s="314"/>
      <c r="Z107" s="315"/>
      <c r="AA107" s="315"/>
      <c r="AC107" s="556"/>
    </row>
    <row r="108" spans="1:35" ht="15">
      <c r="A108" s="111"/>
      <c r="B108" s="836"/>
      <c r="C108" s="836"/>
      <c r="D108" s="836"/>
      <c r="E108" s="836"/>
      <c r="F108" s="836"/>
      <c r="G108" s="123"/>
      <c r="H108" s="34"/>
      <c r="I108" s="7">
        <f t="shared" ref="I108:I153" si="67">I107+1</f>
        <v>3</v>
      </c>
      <c r="J108" s="194" t="s">
        <v>25</v>
      </c>
      <c r="K108" s="847" t="str">
        <f>'Input '!$B$2</f>
        <v>Project X Major Rehabilitation</v>
      </c>
      <c r="L108" s="847"/>
      <c r="M108" s="847"/>
      <c r="N108" s="847"/>
      <c r="O108" s="847"/>
      <c r="P108" s="847"/>
      <c r="Q108" s="847"/>
      <c r="R108" s="847"/>
      <c r="S108" s="198"/>
      <c r="T108" s="199" t="s">
        <v>24</v>
      </c>
      <c r="U108" s="196"/>
      <c r="V108" s="195" t="str">
        <f>'Input '!$B$1</f>
        <v xml:space="preserve">XXX District </v>
      </c>
      <c r="W108" s="196"/>
      <c r="X108" s="196"/>
      <c r="Y108" s="198"/>
      <c r="Z108" s="199" t="s">
        <v>27</v>
      </c>
      <c r="AA108" s="316">
        <f>'Input '!$B$7</f>
        <v>43739</v>
      </c>
      <c r="AC108" s="556"/>
    </row>
    <row r="109" spans="1:35">
      <c r="A109" s="111"/>
      <c r="B109" s="112"/>
      <c r="C109" s="112"/>
      <c r="D109" s="86"/>
      <c r="E109" s="86"/>
      <c r="F109" s="163"/>
      <c r="G109" s="163"/>
      <c r="I109" s="7">
        <f t="shared" si="67"/>
        <v>4</v>
      </c>
      <c r="J109" s="194" t="s">
        <v>26</v>
      </c>
      <c r="K109" s="195" t="str">
        <f>'Input '!$B$4</f>
        <v>Somewhere</v>
      </c>
      <c r="L109" s="196"/>
      <c r="M109" s="197"/>
      <c r="N109" s="196"/>
      <c r="O109" s="196"/>
      <c r="P109" s="196"/>
      <c r="Q109" s="196"/>
      <c r="R109" s="198"/>
      <c r="S109" s="198"/>
      <c r="T109" s="199" t="s">
        <v>28</v>
      </c>
      <c r="U109" s="196"/>
      <c r="V109" s="200" t="str">
        <f>'Input '!$A$15</f>
        <v xml:space="preserve">  CHIEF, COST ENGINEERING, xxx</v>
      </c>
      <c r="W109" s="196"/>
      <c r="X109" s="196"/>
      <c r="Y109" s="198"/>
      <c r="Z109" s="201"/>
      <c r="AA109" s="202"/>
      <c r="AC109" s="555"/>
    </row>
    <row r="110" spans="1:35">
      <c r="A110" s="111"/>
      <c r="B110" s="113"/>
      <c r="C110" s="113"/>
      <c r="D110" s="86"/>
      <c r="E110" s="86"/>
      <c r="F110" s="163"/>
      <c r="G110" s="163"/>
      <c r="I110" s="7">
        <f t="shared" si="67"/>
        <v>5</v>
      </c>
      <c r="J110" s="203" t="s">
        <v>338</v>
      </c>
      <c r="K110" s="196"/>
      <c r="L110" s="204" t="str">
        <f>'Input '!$B$8</f>
        <v>Project X Major Rehabilitation Report June 2019</v>
      </c>
      <c r="M110" s="196"/>
      <c r="N110" s="196"/>
      <c r="O110" s="196"/>
      <c r="P110" s="196"/>
      <c r="Q110" s="196"/>
      <c r="R110" s="198"/>
      <c r="S110" s="198"/>
      <c r="T110" s="198"/>
      <c r="U110" s="196"/>
      <c r="V110" s="196"/>
      <c r="W110" s="196"/>
      <c r="X110" s="196"/>
      <c r="Y110" s="198"/>
      <c r="Z110" s="202"/>
      <c r="AA110" s="201"/>
      <c r="AC110" s="554"/>
    </row>
    <row r="111" spans="1:35" ht="13.5" thickBot="1">
      <c r="A111" s="111"/>
      <c r="B111" s="114"/>
      <c r="C111" s="114"/>
      <c r="D111" s="115"/>
      <c r="E111" s="115"/>
      <c r="F111" s="163"/>
      <c r="G111" s="4"/>
      <c r="I111" s="7">
        <f t="shared" si="67"/>
        <v>6</v>
      </c>
      <c r="J111" s="205"/>
      <c r="K111" s="205"/>
      <c r="L111" s="317"/>
      <c r="M111" s="317"/>
      <c r="N111" s="205"/>
      <c r="O111" s="317"/>
      <c r="P111" s="205"/>
      <c r="Q111" s="205"/>
      <c r="R111" s="207"/>
      <c r="S111" s="207"/>
      <c r="T111" s="207"/>
      <c r="U111" s="205"/>
      <c r="V111" s="205"/>
      <c r="W111" s="205"/>
      <c r="X111" s="205"/>
      <c r="Y111" s="207"/>
      <c r="Z111" s="208"/>
      <c r="AA111" s="208"/>
      <c r="AC111" s="555"/>
    </row>
    <row r="112" spans="1:35" ht="43.15" customHeight="1" thickTop="1" thickBot="1">
      <c r="A112" s="111"/>
      <c r="B112" s="110"/>
      <c r="C112" s="110"/>
      <c r="D112" s="86"/>
      <c r="E112" s="86"/>
      <c r="F112" s="163"/>
      <c r="G112" s="86"/>
      <c r="I112" s="7">
        <f t="shared" si="67"/>
        <v>7</v>
      </c>
      <c r="J112" s="828" t="s">
        <v>516</v>
      </c>
      <c r="K112" s="829"/>
      <c r="L112" s="830" t="s">
        <v>429</v>
      </c>
      <c r="M112" s="831"/>
      <c r="N112" s="831"/>
      <c r="O112" s="831"/>
      <c r="P112" s="209"/>
      <c r="Q112" s="822" t="s">
        <v>511</v>
      </c>
      <c r="R112" s="823"/>
      <c r="S112" s="823"/>
      <c r="T112" s="823"/>
      <c r="U112" s="209"/>
      <c r="V112" s="824" t="s">
        <v>428</v>
      </c>
      <c r="W112" s="825"/>
      <c r="X112" s="825"/>
      <c r="Y112" s="825"/>
      <c r="Z112" s="825"/>
      <c r="AA112" s="826"/>
      <c r="AC112" s="554"/>
      <c r="AD112" s="17"/>
      <c r="AE112" s="17"/>
      <c r="AF112" s="17"/>
      <c r="AG112" s="17"/>
      <c r="AH112" s="17"/>
      <c r="AI112" s="17"/>
    </row>
    <row r="113" spans="1:29" ht="44.25" customHeight="1" thickTop="1">
      <c r="A113" s="96"/>
      <c r="B113" s="96"/>
      <c r="C113" s="96"/>
      <c r="D113" s="97"/>
      <c r="E113" s="98"/>
      <c r="F113" s="163"/>
      <c r="G113" s="97"/>
      <c r="I113" s="7">
        <f t="shared" si="67"/>
        <v>8</v>
      </c>
      <c r="J113" s="196"/>
      <c r="K113" s="212"/>
      <c r="L113" s="832" t="s">
        <v>29</v>
      </c>
      <c r="M113" s="833"/>
      <c r="N113" s="833"/>
      <c r="O113" s="644">
        <f>O$66</f>
        <v>43739</v>
      </c>
      <c r="P113" s="318"/>
      <c r="Q113" s="848" t="s">
        <v>53</v>
      </c>
      <c r="R113" s="849"/>
      <c r="S113" s="849"/>
      <c r="T113" s="319">
        <f>'Input '!$B$5</f>
        <v>2020</v>
      </c>
      <c r="U113" s="318"/>
      <c r="V113" s="203"/>
      <c r="W113" s="196"/>
      <c r="X113" s="196"/>
      <c r="Y113" s="198"/>
      <c r="Z113" s="201"/>
      <c r="AA113" s="320"/>
      <c r="AC113" s="555"/>
    </row>
    <row r="114" spans="1:29">
      <c r="A114" s="99"/>
      <c r="B114" s="100"/>
      <c r="C114" s="100"/>
      <c r="D114" s="86"/>
      <c r="E114" s="86"/>
      <c r="F114" s="163"/>
      <c r="G114" s="163"/>
      <c r="I114" s="7">
        <f t="shared" si="67"/>
        <v>9</v>
      </c>
      <c r="J114" s="196" t="s">
        <v>40</v>
      </c>
      <c r="K114" s="212"/>
      <c r="L114" s="834" t="s">
        <v>30</v>
      </c>
      <c r="M114" s="835"/>
      <c r="N114" s="835"/>
      <c r="O114" s="643">
        <f>VLOOKUP( G116,'Input '!$C$74:$D$194,2)</f>
        <v>45200</v>
      </c>
      <c r="P114" s="213"/>
      <c r="Q114" s="850" t="s">
        <v>54</v>
      </c>
      <c r="R114" s="851"/>
      <c r="S114" s="851"/>
      <c r="T114" s="321" t="str">
        <f>"1  OCT "&amp;RIGHT(FIXED(VALUE(T113-1),0,TRUE),2)</f>
        <v>1  OCT 19</v>
      </c>
      <c r="U114" s="213"/>
      <c r="V114" s="196"/>
      <c r="W114" s="196"/>
      <c r="X114" s="196"/>
      <c r="Y114" s="322"/>
      <c r="Z114" s="201"/>
      <c r="AA114" s="217"/>
      <c r="AC114" s="555"/>
    </row>
    <row r="115" spans="1:29" ht="16.5" thickBot="1">
      <c r="A115" s="99"/>
      <c r="B115" s="100"/>
      <c r="C115" s="100"/>
      <c r="D115" s="448"/>
      <c r="E115" s="161"/>
      <c r="F115" s="4"/>
      <c r="G115" s="161"/>
      <c r="H115" s="32"/>
      <c r="I115" s="7">
        <f t="shared" si="67"/>
        <v>10</v>
      </c>
      <c r="J115" s="196"/>
      <c r="K115" s="210"/>
      <c r="L115" s="218"/>
      <c r="M115" s="196"/>
      <c r="N115" s="323"/>
      <c r="O115" s="196"/>
      <c r="P115" s="213"/>
      <c r="Q115" s="223"/>
      <c r="R115" s="198"/>
      <c r="S115" s="324"/>
      <c r="T115" s="322"/>
      <c r="U115" s="213"/>
      <c r="V115" s="196"/>
      <c r="W115" s="196"/>
      <c r="X115" s="196"/>
      <c r="Y115" s="322"/>
      <c r="Z115" s="201"/>
      <c r="AA115" s="217"/>
      <c r="AC115" s="555"/>
    </row>
    <row r="116" spans="1:29" ht="15.75" thickBot="1">
      <c r="A116" s="102"/>
      <c r="B116" s="104" t="s">
        <v>411</v>
      </c>
      <c r="C116" s="102"/>
      <c r="D116" s="145" t="str">
        <f>FIXED(HLOOKUP(G116,cwccis,4),0,TRUE)&amp;HLOOKUP(G116,cwccis,5)</f>
        <v>2023(Oct - Dec)</v>
      </c>
      <c r="E116" s="103"/>
      <c r="F116" s="180" t="s">
        <v>853</v>
      </c>
      <c r="G116" s="600" t="str">
        <f>G$69</f>
        <v>2024Q1</v>
      </c>
      <c r="H116" s="11"/>
      <c r="I116" s="7">
        <f t="shared" si="67"/>
        <v>11</v>
      </c>
      <c r="J116" s="226" t="s">
        <v>50</v>
      </c>
      <c r="K116" s="227" t="s">
        <v>51</v>
      </c>
      <c r="L116" s="228" t="s">
        <v>31</v>
      </c>
      <c r="M116" s="226" t="s">
        <v>32</v>
      </c>
      <c r="N116" s="226" t="s">
        <v>32</v>
      </c>
      <c r="O116" s="226" t="s">
        <v>33</v>
      </c>
      <c r="P116" s="213"/>
      <c r="Q116" s="230" t="s">
        <v>58</v>
      </c>
      <c r="R116" s="322" t="s">
        <v>31</v>
      </c>
      <c r="S116" s="322" t="s">
        <v>32</v>
      </c>
      <c r="T116" s="322" t="s">
        <v>33</v>
      </c>
      <c r="U116" s="213"/>
      <c r="V116" s="230" t="s">
        <v>71</v>
      </c>
      <c r="W116" s="599" t="s">
        <v>859</v>
      </c>
      <c r="X116" s="325"/>
      <c r="Y116" s="322" t="s">
        <v>31</v>
      </c>
      <c r="Z116" s="326" t="s">
        <v>32</v>
      </c>
      <c r="AA116" s="232" t="s">
        <v>34</v>
      </c>
      <c r="AC116" s="555"/>
    </row>
    <row r="117" spans="1:29">
      <c r="A117" s="99"/>
      <c r="B117" s="104" t="s">
        <v>412</v>
      </c>
      <c r="C117" s="102"/>
      <c r="D117" s="145" t="str">
        <f>FIXED(HLOOKUP(G117,cwccis,4),0,TRUE)&amp;HLOOKUP(G117,cwccis,5)</f>
        <v>2019(Oct - Dec)</v>
      </c>
      <c r="E117" s="86"/>
      <c r="F117" s="180" t="s">
        <v>510</v>
      </c>
      <c r="G117" s="120" t="str">
        <f>VLOOKUP(T113,'Input '!$B$74:$C$194,2,FALSE)</f>
        <v>2020Q1</v>
      </c>
      <c r="H117" s="11"/>
      <c r="I117" s="7">
        <f t="shared" si="67"/>
        <v>12</v>
      </c>
      <c r="J117" s="233" t="s">
        <v>35</v>
      </c>
      <c r="K117" s="233" t="s">
        <v>52</v>
      </c>
      <c r="L117" s="234" t="s">
        <v>56</v>
      </c>
      <c r="M117" s="233" t="s">
        <v>56</v>
      </c>
      <c r="N117" s="233" t="s">
        <v>57</v>
      </c>
      <c r="O117" s="233" t="s">
        <v>56</v>
      </c>
      <c r="P117" s="213"/>
      <c r="Q117" s="233" t="s">
        <v>57</v>
      </c>
      <c r="R117" s="327" t="s">
        <v>56</v>
      </c>
      <c r="S117" s="327" t="s">
        <v>56</v>
      </c>
      <c r="T117" s="327" t="s">
        <v>56</v>
      </c>
      <c r="U117" s="213"/>
      <c r="V117" s="233" t="s">
        <v>70</v>
      </c>
      <c r="W117" s="233" t="s">
        <v>57</v>
      </c>
      <c r="X117" s="233"/>
      <c r="Y117" s="327" t="s">
        <v>56</v>
      </c>
      <c r="Z117" s="327" t="s">
        <v>56</v>
      </c>
      <c r="AA117" s="238" t="s">
        <v>56</v>
      </c>
      <c r="AC117" s="555"/>
    </row>
    <row r="118" spans="1:29">
      <c r="A118" s="99"/>
      <c r="B118" s="102"/>
      <c r="C118" s="116" t="s">
        <v>40</v>
      </c>
      <c r="D118" s="86"/>
      <c r="E118" s="86"/>
      <c r="F118" s="162"/>
      <c r="G118" s="105"/>
      <c r="H118" s="11"/>
      <c r="I118" s="7">
        <f t="shared" si="67"/>
        <v>13</v>
      </c>
      <c r="J118" s="239" t="s">
        <v>385</v>
      </c>
      <c r="K118" s="239" t="s">
        <v>386</v>
      </c>
      <c r="L118" s="240" t="s">
        <v>387</v>
      </c>
      <c r="M118" s="239" t="s">
        <v>388</v>
      </c>
      <c r="N118" s="239" t="s">
        <v>389</v>
      </c>
      <c r="O118" s="239" t="s">
        <v>390</v>
      </c>
      <c r="P118" s="241"/>
      <c r="Q118" s="239" t="s">
        <v>391</v>
      </c>
      <c r="R118" s="242" t="s">
        <v>392</v>
      </c>
      <c r="S118" s="242" t="s">
        <v>393</v>
      </c>
      <c r="T118" s="242" t="s">
        <v>394</v>
      </c>
      <c r="U118" s="241"/>
      <c r="V118" s="239" t="s">
        <v>399</v>
      </c>
      <c r="W118" s="239" t="s">
        <v>395</v>
      </c>
      <c r="X118" s="239"/>
      <c r="Y118" s="242" t="s">
        <v>396</v>
      </c>
      <c r="Z118" s="242" t="s">
        <v>397</v>
      </c>
      <c r="AA118" s="243" t="s">
        <v>398</v>
      </c>
      <c r="AC118" s="555"/>
    </row>
    <row r="119" spans="1:29">
      <c r="A119" s="99"/>
      <c r="B119" s="102"/>
      <c r="C119" s="102"/>
      <c r="D119" s="103"/>
      <c r="E119" s="103"/>
      <c r="F119" s="162"/>
      <c r="G119" s="105"/>
      <c r="H119" s="12"/>
      <c r="I119" s="7">
        <f t="shared" si="67"/>
        <v>14</v>
      </c>
      <c r="J119" s="196"/>
      <c r="K119" s="493" t="s">
        <v>487</v>
      </c>
      <c r="L119" s="328"/>
      <c r="M119" s="298"/>
      <c r="N119" s="196"/>
      <c r="O119" s="298"/>
      <c r="P119" s="213"/>
      <c r="Q119" s="196"/>
      <c r="R119" s="198"/>
      <c r="S119" s="198"/>
      <c r="T119" s="198"/>
      <c r="U119" s="213"/>
      <c r="V119" s="196"/>
      <c r="W119" s="196"/>
      <c r="X119" s="196"/>
      <c r="Y119" s="198"/>
      <c r="Z119" s="201"/>
      <c r="AA119" s="217"/>
      <c r="AC119" s="555"/>
    </row>
    <row r="120" spans="1:29" ht="15.75">
      <c r="A120" s="146">
        <f>HLOOKUP(G116,cwccis,VLOOKUP(J120,row,2))</f>
        <v>1233.52</v>
      </c>
      <c r="B120" s="146">
        <f>HLOOKUP(G117,cwccis,VLOOKUP(J120,row,2))</f>
        <v>1038.1199999999999</v>
      </c>
      <c r="C120" s="146">
        <f t="shared" ref="C120:C127" si="68">HLOOKUP(G120,cwccis,VLOOKUP(J120,row,2))</f>
        <v>1041.2</v>
      </c>
      <c r="D120" s="145" t="str">
        <f t="shared" ref="D120:D127" si="69">FIXED(HLOOKUP(G120,cwccis,4),0,TRUE)&amp;HLOOKUP(G120,cwccis,5)</f>
        <v>2020(Jan - Mar)</v>
      </c>
      <c r="E120" s="145" t="str">
        <f t="shared" ref="E120:E127" si="70">J120</f>
        <v>03</v>
      </c>
      <c r="F120" s="171" t="str">
        <f t="shared" ref="F120:F127" si="71">" Midpoint "&amp;J120</f>
        <v xml:space="preserve"> Midpoint 03</v>
      </c>
      <c r="G120" s="126" t="s">
        <v>863</v>
      </c>
      <c r="H120" s="11" t="s">
        <v>415</v>
      </c>
      <c r="I120" s="7">
        <f t="shared" si="67"/>
        <v>15</v>
      </c>
      <c r="J120" s="246" t="s">
        <v>76</v>
      </c>
      <c r="K120" s="247" t="str">
        <f t="shared" ref="K120:K127" si="72">VLOOKUP(J120,row,3)</f>
        <v>RESERVOIRS</v>
      </c>
      <c r="L120" s="329">
        <v>0</v>
      </c>
      <c r="M120" s="330">
        <f t="shared" ref="M120:M127" si="73">L120*N120</f>
        <v>0</v>
      </c>
      <c r="N120" s="602">
        <v>0</v>
      </c>
      <c r="O120" s="263">
        <f t="shared" ref="O120:O127" si="74">M120+L120</f>
        <v>0</v>
      </c>
      <c r="P120" s="213"/>
      <c r="Q120" s="331">
        <f t="shared" ref="Q120:Q127" si="75">IF(O120=0,0,B120/A120-1)</f>
        <v>0</v>
      </c>
      <c r="R120" s="250">
        <f t="shared" ref="R120:R127" si="76">SUM(+L120*(1+Q120),0)</f>
        <v>0</v>
      </c>
      <c r="S120" s="250">
        <f t="shared" ref="S120:S127" si="77">SUM(+M120*(1+Q120),0)</f>
        <v>0</v>
      </c>
      <c r="T120" s="250">
        <f t="shared" ref="T120:T127" si="78">S120+R120</f>
        <v>0</v>
      </c>
      <c r="U120" s="213"/>
      <c r="V120" s="332">
        <f t="shared" ref="V120:V127" si="79">IF(T120=0,0,G120)</f>
        <v>0</v>
      </c>
      <c r="W120" s="331">
        <f t="shared" ref="W120:W127" si="80">IF(L120=0,0,C120/B120-1)</f>
        <v>0</v>
      </c>
      <c r="X120" s="331"/>
      <c r="Y120" s="250">
        <f t="shared" ref="Y120:Y127" si="81">SUM(+R120*(1+W120),0)</f>
        <v>0</v>
      </c>
      <c r="Z120" s="333">
        <f t="shared" ref="Z120:Z127" si="82">SUM(+S120*(1+W120),0)</f>
        <v>0</v>
      </c>
      <c r="AA120" s="260">
        <f t="shared" ref="AA120:AA127" si="83">Y120+Z120</f>
        <v>0</v>
      </c>
      <c r="AC120" s="555"/>
    </row>
    <row r="121" spans="1:29" ht="15.75">
      <c r="A121" s="146">
        <f>HLOOKUP(G116,cwccis,VLOOKUP(J121,row,2))</f>
        <v>1160.26</v>
      </c>
      <c r="B121" s="146">
        <f>HLOOKUP(G117,cwccis,VLOOKUP(J121,row,2))</f>
        <v>897.27</v>
      </c>
      <c r="C121" s="146">
        <f t="shared" si="68"/>
        <v>901</v>
      </c>
      <c r="D121" s="145" t="str">
        <f t="shared" si="69"/>
        <v>2020(Jan - Mar)</v>
      </c>
      <c r="E121" s="145" t="str">
        <f t="shared" si="70"/>
        <v>04</v>
      </c>
      <c r="F121" s="171" t="str">
        <f t="shared" si="71"/>
        <v xml:space="preserve"> Midpoint 04</v>
      </c>
      <c r="G121" s="126" t="s">
        <v>863</v>
      </c>
      <c r="H121" s="11"/>
      <c r="I121" s="7">
        <f t="shared" si="67"/>
        <v>16</v>
      </c>
      <c r="J121" s="246" t="s">
        <v>77</v>
      </c>
      <c r="K121" s="247" t="str">
        <f t="shared" si="72"/>
        <v>DAMS</v>
      </c>
      <c r="L121" s="329">
        <v>0</v>
      </c>
      <c r="M121" s="330">
        <f t="shared" si="73"/>
        <v>0</v>
      </c>
      <c r="N121" s="602">
        <v>0</v>
      </c>
      <c r="O121" s="263">
        <f t="shared" si="74"/>
        <v>0</v>
      </c>
      <c r="P121" s="213"/>
      <c r="Q121" s="331">
        <f t="shared" si="75"/>
        <v>0</v>
      </c>
      <c r="R121" s="250">
        <f t="shared" si="76"/>
        <v>0</v>
      </c>
      <c r="S121" s="250">
        <f t="shared" si="77"/>
        <v>0</v>
      </c>
      <c r="T121" s="250">
        <f t="shared" si="78"/>
        <v>0</v>
      </c>
      <c r="U121" s="213"/>
      <c r="V121" s="332">
        <f t="shared" si="79"/>
        <v>0</v>
      </c>
      <c r="W121" s="331">
        <f t="shared" si="80"/>
        <v>0</v>
      </c>
      <c r="X121" s="331"/>
      <c r="Y121" s="250">
        <f t="shared" si="81"/>
        <v>0</v>
      </c>
      <c r="Z121" s="333">
        <f t="shared" si="82"/>
        <v>0</v>
      </c>
      <c r="AA121" s="260">
        <f t="shared" si="83"/>
        <v>0</v>
      </c>
      <c r="AC121" s="555"/>
    </row>
    <row r="122" spans="1:29" ht="15.75">
      <c r="A122" s="146">
        <f>HLOOKUP(G116,cwccis,VLOOKUP(J122,row,2))</f>
        <v>1167.05</v>
      </c>
      <c r="B122" s="146">
        <f>HLOOKUP(G117,cwccis,VLOOKUP(J122,row,2))</f>
        <v>896.16</v>
      </c>
      <c r="C122" s="146">
        <f t="shared" si="68"/>
        <v>899.9</v>
      </c>
      <c r="D122" s="145" t="str">
        <f t="shared" si="69"/>
        <v>2020(Jan - Mar)</v>
      </c>
      <c r="E122" s="145" t="str">
        <f t="shared" si="70"/>
        <v>05</v>
      </c>
      <c r="F122" s="171" t="str">
        <f t="shared" si="71"/>
        <v xml:space="preserve"> Midpoint 05</v>
      </c>
      <c r="G122" s="126" t="s">
        <v>863</v>
      </c>
      <c r="H122" s="11"/>
      <c r="I122" s="7">
        <f t="shared" si="67"/>
        <v>17</v>
      </c>
      <c r="J122" s="246" t="s">
        <v>78</v>
      </c>
      <c r="K122" s="247" t="str">
        <f t="shared" si="72"/>
        <v>LOCKS</v>
      </c>
      <c r="L122" s="329">
        <v>0</v>
      </c>
      <c r="M122" s="330">
        <f t="shared" si="73"/>
        <v>0</v>
      </c>
      <c r="N122" s="602">
        <v>0</v>
      </c>
      <c r="O122" s="263">
        <f t="shared" si="74"/>
        <v>0</v>
      </c>
      <c r="P122" s="213"/>
      <c r="Q122" s="331">
        <f t="shared" si="75"/>
        <v>0</v>
      </c>
      <c r="R122" s="250">
        <f t="shared" si="76"/>
        <v>0</v>
      </c>
      <c r="S122" s="250">
        <f t="shared" si="77"/>
        <v>0</v>
      </c>
      <c r="T122" s="250">
        <f t="shared" si="78"/>
        <v>0</v>
      </c>
      <c r="U122" s="213"/>
      <c r="V122" s="332">
        <f t="shared" si="79"/>
        <v>0</v>
      </c>
      <c r="W122" s="331">
        <f t="shared" si="80"/>
        <v>0</v>
      </c>
      <c r="X122" s="331"/>
      <c r="Y122" s="250">
        <f t="shared" si="81"/>
        <v>0</v>
      </c>
      <c r="Z122" s="333">
        <f t="shared" si="82"/>
        <v>0</v>
      </c>
      <c r="AA122" s="260">
        <f t="shared" si="83"/>
        <v>0</v>
      </c>
      <c r="AC122" s="555"/>
    </row>
    <row r="123" spans="1:29" ht="15.75">
      <c r="A123" s="146">
        <f>HLOOKUP(G116,cwccis,VLOOKUP(J123,row,2))</f>
        <v>1144.9000000000001</v>
      </c>
      <c r="B123" s="146">
        <f>HLOOKUP(G117,cwccis,VLOOKUP(J123,row,2))</f>
        <v>880.38</v>
      </c>
      <c r="C123" s="146">
        <f t="shared" si="68"/>
        <v>883.42</v>
      </c>
      <c r="D123" s="145" t="str">
        <f t="shared" si="69"/>
        <v>2020(Jan - Mar)</v>
      </c>
      <c r="E123" s="145" t="str">
        <f t="shared" si="70"/>
        <v>06</v>
      </c>
      <c r="F123" s="171" t="str">
        <f t="shared" si="71"/>
        <v xml:space="preserve"> Midpoint 06</v>
      </c>
      <c r="G123" s="126" t="s">
        <v>863</v>
      </c>
      <c r="H123" s="11"/>
      <c r="I123" s="7">
        <f t="shared" si="67"/>
        <v>18</v>
      </c>
      <c r="J123" s="246" t="s">
        <v>79</v>
      </c>
      <c r="K123" s="247" t="str">
        <f t="shared" si="72"/>
        <v>FISH &amp; WILDLIFE FACILITIES</v>
      </c>
      <c r="L123" s="329">
        <v>0</v>
      </c>
      <c r="M123" s="330">
        <f t="shared" si="73"/>
        <v>0</v>
      </c>
      <c r="N123" s="602">
        <v>0</v>
      </c>
      <c r="O123" s="263">
        <f t="shared" si="74"/>
        <v>0</v>
      </c>
      <c r="P123" s="213"/>
      <c r="Q123" s="331">
        <f t="shared" si="75"/>
        <v>0</v>
      </c>
      <c r="R123" s="250">
        <f t="shared" si="76"/>
        <v>0</v>
      </c>
      <c r="S123" s="250">
        <f t="shared" si="77"/>
        <v>0</v>
      </c>
      <c r="T123" s="250">
        <f t="shared" si="78"/>
        <v>0</v>
      </c>
      <c r="U123" s="213"/>
      <c r="V123" s="332">
        <f t="shared" si="79"/>
        <v>0</v>
      </c>
      <c r="W123" s="331">
        <f t="shared" si="80"/>
        <v>0</v>
      </c>
      <c r="X123" s="331"/>
      <c r="Y123" s="250">
        <f t="shared" si="81"/>
        <v>0</v>
      </c>
      <c r="Z123" s="333">
        <f t="shared" si="82"/>
        <v>0</v>
      </c>
      <c r="AA123" s="260">
        <f t="shared" si="83"/>
        <v>0</v>
      </c>
      <c r="AC123" s="555"/>
    </row>
    <row r="124" spans="1:29" ht="15.75">
      <c r="A124" s="146">
        <f>HLOOKUP(G116,cwccis,VLOOKUP(J124,row,2))</f>
        <v>1063.71</v>
      </c>
      <c r="B124" s="146">
        <f>HLOOKUP(G117,cwccis,VLOOKUP(J124,row,2))</f>
        <v>811.48</v>
      </c>
      <c r="C124" s="146">
        <f t="shared" si="68"/>
        <v>812.05</v>
      </c>
      <c r="D124" s="145" t="str">
        <f t="shared" si="69"/>
        <v>2020(Jan - Mar)</v>
      </c>
      <c r="E124" s="145" t="str">
        <f t="shared" si="70"/>
        <v>07</v>
      </c>
      <c r="F124" s="171" t="str">
        <f t="shared" si="71"/>
        <v xml:space="preserve"> Midpoint 07</v>
      </c>
      <c r="G124" s="126" t="s">
        <v>863</v>
      </c>
      <c r="H124" s="11"/>
      <c r="I124" s="7">
        <f t="shared" si="67"/>
        <v>19</v>
      </c>
      <c r="J124" s="246" t="s">
        <v>80</v>
      </c>
      <c r="K124" s="247" t="str">
        <f t="shared" si="72"/>
        <v>POWER PLANT</v>
      </c>
      <c r="L124" s="329">
        <v>0</v>
      </c>
      <c r="M124" s="330">
        <f t="shared" si="73"/>
        <v>0</v>
      </c>
      <c r="N124" s="602">
        <v>0</v>
      </c>
      <c r="O124" s="263">
        <f t="shared" si="74"/>
        <v>0</v>
      </c>
      <c r="P124" s="213"/>
      <c r="Q124" s="331">
        <f t="shared" si="75"/>
        <v>0</v>
      </c>
      <c r="R124" s="250">
        <f t="shared" si="76"/>
        <v>0</v>
      </c>
      <c r="S124" s="250">
        <f t="shared" si="77"/>
        <v>0</v>
      </c>
      <c r="T124" s="250">
        <f t="shared" si="78"/>
        <v>0</v>
      </c>
      <c r="U124" s="213"/>
      <c r="V124" s="332">
        <f t="shared" si="79"/>
        <v>0</v>
      </c>
      <c r="W124" s="331">
        <f t="shared" si="80"/>
        <v>0</v>
      </c>
      <c r="X124" s="331"/>
      <c r="Y124" s="250">
        <f t="shared" si="81"/>
        <v>0</v>
      </c>
      <c r="Z124" s="333">
        <f t="shared" si="82"/>
        <v>0</v>
      </c>
      <c r="AA124" s="260">
        <f t="shared" si="83"/>
        <v>0</v>
      </c>
      <c r="AC124" s="555"/>
    </row>
    <row r="125" spans="1:29" s="445" customFormat="1" ht="15.75">
      <c r="A125" s="146">
        <f>HLOOKUP($G$69,cwccis,VLOOKUP(J125,row,2))</f>
        <v>1166.71</v>
      </c>
      <c r="B125" s="146">
        <f>HLOOKUP(G117,cwccis,VLOOKUP(J125,row,2))</f>
        <v>918.54</v>
      </c>
      <c r="C125" s="146">
        <f t="shared" si="68"/>
        <v>920.64</v>
      </c>
      <c r="D125" s="145" t="str">
        <f t="shared" si="69"/>
        <v>2020(Jan - Mar)</v>
      </c>
      <c r="E125" s="145" t="str">
        <f t="shared" si="70"/>
        <v>08</v>
      </c>
      <c r="F125" s="171" t="str">
        <f t="shared" si="71"/>
        <v xml:space="preserve"> Midpoint 08</v>
      </c>
      <c r="G125" s="126" t="s">
        <v>863</v>
      </c>
      <c r="H125" s="32"/>
      <c r="I125" s="7">
        <f t="shared" si="67"/>
        <v>20</v>
      </c>
      <c r="J125" s="246" t="s">
        <v>74</v>
      </c>
      <c r="K125" s="247" t="str">
        <f t="shared" si="72"/>
        <v>ROADS, RAILROADS &amp; BRIDGES</v>
      </c>
      <c r="L125" s="329">
        <v>0</v>
      </c>
      <c r="M125" s="330">
        <f t="shared" si="73"/>
        <v>0</v>
      </c>
      <c r="N125" s="602">
        <v>0</v>
      </c>
      <c r="O125" s="263">
        <f t="shared" si="74"/>
        <v>0</v>
      </c>
      <c r="P125" s="213"/>
      <c r="Q125" s="331">
        <f t="shared" si="75"/>
        <v>0</v>
      </c>
      <c r="R125" s="250">
        <f t="shared" si="76"/>
        <v>0</v>
      </c>
      <c r="S125" s="250">
        <f t="shared" si="77"/>
        <v>0</v>
      </c>
      <c r="T125" s="250">
        <f t="shared" si="78"/>
        <v>0</v>
      </c>
      <c r="U125" s="213"/>
      <c r="V125" s="332">
        <f t="shared" si="79"/>
        <v>0</v>
      </c>
      <c r="W125" s="331">
        <f t="shared" si="80"/>
        <v>0</v>
      </c>
      <c r="X125" s="331"/>
      <c r="Y125" s="250">
        <f t="shared" si="81"/>
        <v>0</v>
      </c>
      <c r="Z125" s="333">
        <f t="shared" si="82"/>
        <v>0</v>
      </c>
      <c r="AA125" s="260">
        <f t="shared" si="83"/>
        <v>0</v>
      </c>
      <c r="AC125" s="555"/>
    </row>
    <row r="126" spans="1:29" s="445" customFormat="1" ht="15.75">
      <c r="A126" s="146">
        <f>HLOOKUP($G$69,cwccis,VLOOKUP(J126,row,2))</f>
        <v>1196.3599999999999</v>
      </c>
      <c r="B126" s="146">
        <f>HLOOKUP(G117,cwccis,VLOOKUP(J126,row,2))</f>
        <v>951.95</v>
      </c>
      <c r="C126" s="146">
        <f t="shared" si="68"/>
        <v>957.07</v>
      </c>
      <c r="D126" s="145" t="str">
        <f t="shared" si="69"/>
        <v>2020(Jan - Mar)</v>
      </c>
      <c r="E126" s="145" t="str">
        <f t="shared" si="70"/>
        <v>09</v>
      </c>
      <c r="F126" s="171" t="str">
        <f t="shared" si="71"/>
        <v xml:space="preserve"> Midpoint 09</v>
      </c>
      <c r="G126" s="126" t="s">
        <v>863</v>
      </c>
      <c r="H126" s="32"/>
      <c r="I126" s="7">
        <f t="shared" si="67"/>
        <v>21</v>
      </c>
      <c r="J126" s="246" t="s">
        <v>81</v>
      </c>
      <c r="K126" s="247" t="str">
        <f t="shared" si="72"/>
        <v>CHANNELS &amp; CANALS</v>
      </c>
      <c r="L126" s="329">
        <v>0</v>
      </c>
      <c r="M126" s="330">
        <f t="shared" si="73"/>
        <v>0</v>
      </c>
      <c r="N126" s="602">
        <v>0</v>
      </c>
      <c r="O126" s="263">
        <f t="shared" si="74"/>
        <v>0</v>
      </c>
      <c r="P126" s="213"/>
      <c r="Q126" s="331">
        <f t="shared" si="75"/>
        <v>0</v>
      </c>
      <c r="R126" s="250">
        <f t="shared" si="76"/>
        <v>0</v>
      </c>
      <c r="S126" s="250">
        <f t="shared" si="77"/>
        <v>0</v>
      </c>
      <c r="T126" s="250">
        <f t="shared" si="78"/>
        <v>0</v>
      </c>
      <c r="U126" s="213"/>
      <c r="V126" s="332">
        <f t="shared" si="79"/>
        <v>0</v>
      </c>
      <c r="W126" s="331">
        <f t="shared" si="80"/>
        <v>0</v>
      </c>
      <c r="X126" s="331"/>
      <c r="Y126" s="250">
        <f t="shared" si="81"/>
        <v>0</v>
      </c>
      <c r="Z126" s="333">
        <f t="shared" si="82"/>
        <v>0</v>
      </c>
      <c r="AA126" s="260">
        <f t="shared" si="83"/>
        <v>0</v>
      </c>
      <c r="AC126" s="555"/>
    </row>
    <row r="127" spans="1:29" s="445" customFormat="1" ht="15.75">
      <c r="A127" s="146">
        <f>HLOOKUP($G$69,cwccis,VLOOKUP(J127,row,2))</f>
        <v>1140.73</v>
      </c>
      <c r="B127" s="146">
        <f>HLOOKUP(G117,cwccis,VLOOKUP(J127,row,2))</f>
        <v>905</v>
      </c>
      <c r="C127" s="146">
        <f t="shared" si="68"/>
        <v>908.51</v>
      </c>
      <c r="D127" s="145" t="str">
        <f t="shared" si="69"/>
        <v>2020(Jan - Mar)</v>
      </c>
      <c r="E127" s="145" t="str">
        <f t="shared" si="70"/>
        <v>10</v>
      </c>
      <c r="F127" s="171" t="str">
        <f t="shared" si="71"/>
        <v xml:space="preserve"> Midpoint 10</v>
      </c>
      <c r="G127" s="126" t="s">
        <v>863</v>
      </c>
      <c r="H127" s="32"/>
      <c r="I127" s="7">
        <f t="shared" si="67"/>
        <v>22</v>
      </c>
      <c r="J127" s="246" t="s">
        <v>82</v>
      </c>
      <c r="K127" s="247" t="str">
        <f t="shared" si="72"/>
        <v>BREAKWATER &amp; SEAWALLS</v>
      </c>
      <c r="L127" s="329">
        <v>0</v>
      </c>
      <c r="M127" s="330">
        <f t="shared" si="73"/>
        <v>0</v>
      </c>
      <c r="N127" s="602">
        <v>0</v>
      </c>
      <c r="O127" s="263">
        <f t="shared" si="74"/>
        <v>0</v>
      </c>
      <c r="P127" s="213"/>
      <c r="Q127" s="331">
        <f t="shared" si="75"/>
        <v>0</v>
      </c>
      <c r="R127" s="250">
        <f t="shared" si="76"/>
        <v>0</v>
      </c>
      <c r="S127" s="250">
        <f t="shared" si="77"/>
        <v>0</v>
      </c>
      <c r="T127" s="250">
        <f t="shared" si="78"/>
        <v>0</v>
      </c>
      <c r="U127" s="213"/>
      <c r="V127" s="332">
        <f t="shared" si="79"/>
        <v>0</v>
      </c>
      <c r="W127" s="331">
        <f t="shared" si="80"/>
        <v>0</v>
      </c>
      <c r="X127" s="331"/>
      <c r="Y127" s="250">
        <f t="shared" si="81"/>
        <v>0</v>
      </c>
      <c r="Z127" s="333">
        <f t="shared" si="82"/>
        <v>0</v>
      </c>
      <c r="AA127" s="260">
        <f t="shared" si="83"/>
        <v>0</v>
      </c>
      <c r="AC127" s="555"/>
    </row>
    <row r="128" spans="1:29">
      <c r="A128" s="99"/>
      <c r="B128" s="102"/>
      <c r="C128" s="102"/>
      <c r="D128" s="103"/>
      <c r="E128" s="103"/>
      <c r="F128" s="162"/>
      <c r="G128" s="103"/>
      <c r="H128" s="12"/>
      <c r="I128" s="7">
        <f>I124+1</f>
        <v>20</v>
      </c>
      <c r="J128" s="283" t="s">
        <v>40</v>
      </c>
      <c r="K128" s="334"/>
      <c r="L128" s="335"/>
      <c r="M128" s="336"/>
      <c r="N128" s="337"/>
      <c r="O128" s="269"/>
      <c r="P128" s="213"/>
      <c r="Q128" s="337"/>
      <c r="R128" s="269"/>
      <c r="S128" s="269"/>
      <c r="T128" s="269"/>
      <c r="U128" s="213"/>
      <c r="V128" s="338"/>
      <c r="W128" s="337"/>
      <c r="X128" s="337"/>
      <c r="Y128" s="269"/>
      <c r="Z128" s="333"/>
      <c r="AA128" s="260"/>
      <c r="AC128" s="555"/>
    </row>
    <row r="129" spans="1:35" ht="15">
      <c r="A129" s="99"/>
      <c r="B129" s="102"/>
      <c r="C129" s="102"/>
      <c r="D129" s="103"/>
      <c r="E129" s="103"/>
      <c r="F129" s="162"/>
      <c r="G129" s="103"/>
      <c r="H129" s="12"/>
      <c r="I129" s="7">
        <f t="shared" si="67"/>
        <v>21</v>
      </c>
      <c r="J129" s="244"/>
      <c r="K129" s="253"/>
      <c r="L129" s="254" t="s">
        <v>36</v>
      </c>
      <c r="M129" s="256" t="s">
        <v>36</v>
      </c>
      <c r="N129" s="603" t="s">
        <v>36</v>
      </c>
      <c r="O129" s="256" t="s">
        <v>36</v>
      </c>
      <c r="P129" s="213"/>
      <c r="Q129" s="253"/>
      <c r="R129" s="256" t="s">
        <v>36</v>
      </c>
      <c r="S129" s="256" t="s">
        <v>36</v>
      </c>
      <c r="T129" s="256" t="s">
        <v>36</v>
      </c>
      <c r="U129" s="213"/>
      <c r="V129" s="253"/>
      <c r="W129" s="253"/>
      <c r="X129" s="253"/>
      <c r="Y129" s="256" t="s">
        <v>36</v>
      </c>
      <c r="Z129" s="339" t="s">
        <v>36</v>
      </c>
      <c r="AA129" s="340" t="s">
        <v>36</v>
      </c>
      <c r="AC129" s="555"/>
      <c r="AE129" s="15"/>
      <c r="AF129" s="15"/>
      <c r="AG129" s="15"/>
      <c r="AH129" s="15"/>
      <c r="AI129" s="15"/>
    </row>
    <row r="130" spans="1:35" ht="15">
      <c r="A130" s="99"/>
      <c r="B130" s="102"/>
      <c r="C130" s="102"/>
      <c r="D130" s="86"/>
      <c r="E130" s="86"/>
      <c r="F130" s="172"/>
      <c r="G130" s="86"/>
      <c r="H130" s="12"/>
      <c r="I130" s="7">
        <f t="shared" si="67"/>
        <v>22</v>
      </c>
      <c r="J130" s="244"/>
      <c r="K130" s="259" t="s">
        <v>64</v>
      </c>
      <c r="L130" s="248">
        <f>SUM(L120:L128)</f>
        <v>0</v>
      </c>
      <c r="M130" s="250">
        <f>SUM(M120:M128)</f>
        <v>0</v>
      </c>
      <c r="N130" s="440">
        <f>IF(L130&gt;0,O130/L130-1,0)</f>
        <v>0</v>
      </c>
      <c r="O130" s="341">
        <f>L130+M130</f>
        <v>0</v>
      </c>
      <c r="P130" s="213"/>
      <c r="Q130" s="196"/>
      <c r="R130" s="250">
        <f>SUM(R120:R128)</f>
        <v>0</v>
      </c>
      <c r="S130" s="250">
        <f>SUM(S120:S128)</f>
        <v>0</v>
      </c>
      <c r="T130" s="250">
        <f>R130+S130</f>
        <v>0</v>
      </c>
      <c r="U130" s="213"/>
      <c r="V130" s="196"/>
      <c r="W130" s="196"/>
      <c r="X130" s="196"/>
      <c r="Y130" s="250">
        <f>SUM(Y120:Y128)</f>
        <v>0</v>
      </c>
      <c r="Z130" s="333">
        <f>SUM(Z120:Z128)</f>
        <v>0</v>
      </c>
      <c r="AA130" s="260">
        <f>Y130+Z130</f>
        <v>0</v>
      </c>
      <c r="AC130" s="561">
        <f>SUM(AA120:AA128)</f>
        <v>0</v>
      </c>
      <c r="AD130" s="15"/>
      <c r="AE130" s="17"/>
      <c r="AF130" s="17"/>
      <c r="AG130" s="17"/>
      <c r="AH130" s="17"/>
      <c r="AI130" s="17"/>
    </row>
    <row r="131" spans="1:35" ht="15">
      <c r="A131" s="99"/>
      <c r="B131" s="102"/>
      <c r="C131" s="102"/>
      <c r="D131" s="86"/>
      <c r="E131" s="86"/>
      <c r="F131" s="172"/>
      <c r="G131" s="86"/>
      <c r="H131" s="12"/>
      <c r="I131" s="7">
        <f t="shared" si="67"/>
        <v>23</v>
      </c>
      <c r="J131" s="244"/>
      <c r="K131" s="196"/>
      <c r="L131" s="261"/>
      <c r="M131" s="269"/>
      <c r="N131" s="604"/>
      <c r="O131" s="272"/>
      <c r="P131" s="213"/>
      <c r="Q131" s="196"/>
      <c r="R131" s="272"/>
      <c r="S131" s="272"/>
      <c r="T131" s="272"/>
      <c r="U131" s="213"/>
      <c r="V131" s="196"/>
      <c r="W131" s="196"/>
      <c r="X131" s="196"/>
      <c r="Y131" s="272"/>
      <c r="Z131" s="342"/>
      <c r="AA131" s="265"/>
      <c r="AC131" s="555"/>
      <c r="AD131" s="15"/>
      <c r="AE131" s="17"/>
      <c r="AF131" s="17"/>
      <c r="AG131" s="17"/>
      <c r="AH131" s="17"/>
      <c r="AI131" s="17"/>
    </row>
    <row r="132" spans="1:35" ht="15.75">
      <c r="A132" s="147">
        <f>HLOOKUP(G116,cwccis,VLOOKUP(E132,row,2))</f>
        <v>1149.32</v>
      </c>
      <c r="B132" s="148">
        <f>HLOOKUP(G117,cwccis,VLOOKUP(E132,row,2))</f>
        <v>893.31</v>
      </c>
      <c r="C132" s="146">
        <f>HLOOKUP(G132,cwccis,VLOOKUP(E132,row,2))</f>
        <v>844.49</v>
      </c>
      <c r="D132" s="145" t="str">
        <f>FIXED(HLOOKUP(G132,cwccis,4),0,TRUE)&amp;HLOOKUP(G132,cwccis,5)</f>
        <v>2017(Oct - Dec)</v>
      </c>
      <c r="E132" s="447" t="s">
        <v>677</v>
      </c>
      <c r="F132" s="162" t="s">
        <v>400</v>
      </c>
      <c r="G132" s="126" t="s">
        <v>715</v>
      </c>
      <c r="H132" s="11"/>
      <c r="I132" s="7">
        <f t="shared" si="67"/>
        <v>24</v>
      </c>
      <c r="J132" s="266" t="s">
        <v>59</v>
      </c>
      <c r="K132" s="343" t="s">
        <v>37</v>
      </c>
      <c r="L132" s="329">
        <v>0</v>
      </c>
      <c r="M132" s="330">
        <f>L132*N132</f>
        <v>0</v>
      </c>
      <c r="N132" s="605">
        <v>0</v>
      </c>
      <c r="O132" s="263">
        <f>L132+M132</f>
        <v>0</v>
      </c>
      <c r="P132" s="213"/>
      <c r="Q132" s="331">
        <f>IF(O132=0,0,B132/A132-1)</f>
        <v>0</v>
      </c>
      <c r="R132" s="250">
        <f>SUM(+L132*(1+Q132),0)</f>
        <v>0</v>
      </c>
      <c r="S132" s="250">
        <f>SUM(+M132*(1+Q132),0)</f>
        <v>0</v>
      </c>
      <c r="T132" s="250">
        <f>S132+R132</f>
        <v>0</v>
      </c>
      <c r="U132" s="213"/>
      <c r="V132" s="332">
        <f>IF(T132=0,0,G132)</f>
        <v>0</v>
      </c>
      <c r="W132" s="331">
        <f>IF(L132=0,0,C132/B132-1)</f>
        <v>0</v>
      </c>
      <c r="X132" s="331"/>
      <c r="Y132" s="250">
        <f>SUM(+R132*(1+W132),0)</f>
        <v>0</v>
      </c>
      <c r="Z132" s="333">
        <f>SUM(+S132*(1+W132),0)</f>
        <v>0</v>
      </c>
      <c r="AA132" s="260">
        <f>Y132+Z132</f>
        <v>0</v>
      </c>
      <c r="AC132" s="561">
        <f>AA132</f>
        <v>0</v>
      </c>
      <c r="AD132" s="15"/>
      <c r="AE132" s="17"/>
      <c r="AF132" s="17"/>
      <c r="AG132" s="17"/>
      <c r="AH132" s="17"/>
      <c r="AI132" s="17"/>
    </row>
    <row r="133" spans="1:35" ht="24">
      <c r="A133" s="99"/>
      <c r="B133" s="102"/>
      <c r="C133" s="102"/>
      <c r="D133" s="86"/>
      <c r="E133" s="86"/>
      <c r="F133" s="738" t="s">
        <v>678</v>
      </c>
      <c r="G133" s="86"/>
      <c r="H133" s="12"/>
      <c r="I133" s="7">
        <f t="shared" si="67"/>
        <v>25</v>
      </c>
      <c r="J133" s="244"/>
      <c r="K133" s="344"/>
      <c r="L133" s="345"/>
      <c r="M133" s="346"/>
      <c r="N133" s="610"/>
      <c r="O133" s="272"/>
      <c r="P133" s="213"/>
      <c r="Q133" s="196"/>
      <c r="R133" s="272"/>
      <c r="S133" s="272"/>
      <c r="T133" s="272"/>
      <c r="U133" s="213"/>
      <c r="V133" s="278"/>
      <c r="W133" s="196"/>
      <c r="X133" s="196"/>
      <c r="Y133" s="272"/>
      <c r="Z133" s="342"/>
      <c r="AA133" s="265"/>
      <c r="AC133" s="562"/>
      <c r="AD133" s="15"/>
      <c r="AE133" s="17"/>
      <c r="AF133" s="17"/>
      <c r="AG133" s="17"/>
      <c r="AH133" s="17"/>
      <c r="AI133" s="17"/>
    </row>
    <row r="134" spans="1:35" ht="16.5" customHeight="1">
      <c r="A134" s="99"/>
      <c r="B134" s="102"/>
      <c r="C134" s="102"/>
      <c r="D134" s="86"/>
      <c r="E134" s="86"/>
      <c r="F134" s="172"/>
      <c r="G134" s="86"/>
      <c r="H134" s="12"/>
      <c r="I134" s="7">
        <f t="shared" si="67"/>
        <v>26</v>
      </c>
      <c r="J134" s="601">
        <v>30</v>
      </c>
      <c r="K134" s="203" t="s">
        <v>38</v>
      </c>
      <c r="L134" s="261"/>
      <c r="M134" s="272"/>
      <c r="N134" s="610"/>
      <c r="O134" s="272"/>
      <c r="P134" s="213"/>
      <c r="Q134" s="331"/>
      <c r="R134" s="272"/>
      <c r="S134" s="272"/>
      <c r="T134" s="272"/>
      <c r="U134" s="213"/>
      <c r="V134" s="196"/>
      <c r="W134" s="331"/>
      <c r="X134" s="331"/>
      <c r="Y134" s="272"/>
      <c r="Z134" s="342"/>
      <c r="AA134" s="265"/>
      <c r="AC134" s="555"/>
      <c r="AD134" s="15"/>
      <c r="AE134" s="17"/>
      <c r="AF134" s="17"/>
      <c r="AG134" s="17"/>
      <c r="AH134" s="17"/>
      <c r="AI134" s="17"/>
    </row>
    <row r="135" spans="1:35" ht="15.75">
      <c r="A135" s="149">
        <f>HLOOKUP(G116,cwccis,VLOOKUP(J134,row,2))</f>
        <v>1.0382499999999999</v>
      </c>
      <c r="B135" s="149">
        <f>HLOOKUP(G117,cwccis,VLOOKUP(J134,row,2))</f>
        <v>1</v>
      </c>
      <c r="C135" s="150">
        <f>HLOOKUP(G135,cwccis,VLOOKUP(J134,row,2))</f>
        <v>1</v>
      </c>
      <c r="D135" s="145" t="str">
        <f>FIXED(HLOOKUP(G135,cwccis,4),0,TRUE)&amp;HLOOKUP(G135,cwccis,5)</f>
        <v>2018(Jan - Mar)</v>
      </c>
      <c r="E135" s="145">
        <f>J134</f>
        <v>30</v>
      </c>
      <c r="F135" s="173" t="s">
        <v>856</v>
      </c>
      <c r="G135" s="126" t="s">
        <v>862</v>
      </c>
      <c r="H135" s="13"/>
      <c r="I135" s="7">
        <f t="shared" si="67"/>
        <v>27</v>
      </c>
      <c r="J135" s="347">
        <f>'Input '!$D$11</f>
        <v>2.5000000000000001E-2</v>
      </c>
      <c r="K135" s="281" t="s">
        <v>42</v>
      </c>
      <c r="L135" s="348">
        <f>L130*J135</f>
        <v>0</v>
      </c>
      <c r="M135" s="330">
        <f t="shared" ref="M135:M145" si="84">L135*N135</f>
        <v>0</v>
      </c>
      <c r="N135" s="611">
        <v>0.1</v>
      </c>
      <c r="O135" s="250">
        <f t="shared" ref="O135:O145" si="85">M135+L135</f>
        <v>0</v>
      </c>
      <c r="P135" s="213"/>
      <c r="Q135" s="331">
        <f t="shared" ref="Q135:Q145" si="86">IF(O135=0,0,B135/A135-1)</f>
        <v>0</v>
      </c>
      <c r="R135" s="250">
        <f t="shared" ref="R135:R145" si="87">SUM(+L135*(1+Q135),0)</f>
        <v>0</v>
      </c>
      <c r="S135" s="250">
        <f t="shared" ref="S135:S145" si="88">SUM(+M135*(1+Q135),0)</f>
        <v>0</v>
      </c>
      <c r="T135" s="250">
        <f t="shared" ref="T135:T145" si="89">S135+R135</f>
        <v>0</v>
      </c>
      <c r="U135" s="213"/>
      <c r="V135" s="332">
        <f t="shared" ref="V135:V145" si="90">IF(T135=0,0,G135)</f>
        <v>0</v>
      </c>
      <c r="W135" s="331">
        <f t="shared" ref="W135:W145" si="91">IF(L135=0,0,C135/B135-1)</f>
        <v>0</v>
      </c>
      <c r="X135" s="331"/>
      <c r="Y135" s="250">
        <f t="shared" ref="Y135:Y145" si="92">SUM(+R135*(1+W135),0)</f>
        <v>0</v>
      </c>
      <c r="Z135" s="333">
        <f t="shared" ref="Z135:Z145" si="93">SUM(+S135*(1+W135),0)</f>
        <v>0</v>
      </c>
      <c r="AA135" s="260">
        <f t="shared" ref="AA135:AA145" si="94">Y135+Z135</f>
        <v>0</v>
      </c>
      <c r="AC135" s="561">
        <f t="shared" ref="AC135:AC144" si="95">AA135</f>
        <v>0</v>
      </c>
      <c r="AD135" s="15"/>
      <c r="AE135" s="17"/>
      <c r="AF135" s="17"/>
      <c r="AG135" s="17"/>
      <c r="AH135" s="17"/>
      <c r="AI135" s="17"/>
    </row>
    <row r="136" spans="1:35" ht="15">
      <c r="A136" s="149">
        <f>A135</f>
        <v>1.0382499999999999</v>
      </c>
      <c r="B136" s="149">
        <f>B135</f>
        <v>1</v>
      </c>
      <c r="C136" s="150">
        <f>C135</f>
        <v>1</v>
      </c>
      <c r="D136" s="146" t="str">
        <f>D135</f>
        <v>2018(Jan - Mar)</v>
      </c>
      <c r="E136" s="145">
        <f>J134</f>
        <v>30</v>
      </c>
      <c r="F136" s="174" t="str">
        <f>"From "&amp;F135</f>
        <v>From ENTER Design mid point period</v>
      </c>
      <c r="G136" s="146" t="str">
        <f>G135</f>
        <v>2018Q2</v>
      </c>
      <c r="H136" s="29"/>
      <c r="I136" s="7">
        <f t="shared" si="67"/>
        <v>28</v>
      </c>
      <c r="J136" s="347">
        <f>'Input '!$D$13</f>
        <v>0.01</v>
      </c>
      <c r="K136" s="281" t="s">
        <v>43</v>
      </c>
      <c r="L136" s="348">
        <f>L130*J136</f>
        <v>0</v>
      </c>
      <c r="M136" s="330">
        <f t="shared" si="84"/>
        <v>0</v>
      </c>
      <c r="N136" s="438">
        <f>N135</f>
        <v>0.1</v>
      </c>
      <c r="O136" s="250">
        <f t="shared" si="85"/>
        <v>0</v>
      </c>
      <c r="P136" s="213"/>
      <c r="Q136" s="331">
        <f t="shared" si="86"/>
        <v>0</v>
      </c>
      <c r="R136" s="250">
        <f t="shared" si="87"/>
        <v>0</v>
      </c>
      <c r="S136" s="250">
        <f t="shared" si="88"/>
        <v>0</v>
      </c>
      <c r="T136" s="250">
        <f t="shared" si="89"/>
        <v>0</v>
      </c>
      <c r="U136" s="213"/>
      <c r="V136" s="332">
        <f t="shared" si="90"/>
        <v>0</v>
      </c>
      <c r="W136" s="331">
        <f t="shared" si="91"/>
        <v>0</v>
      </c>
      <c r="X136" s="331"/>
      <c r="Y136" s="250">
        <f t="shared" si="92"/>
        <v>0</v>
      </c>
      <c r="Z136" s="333">
        <f t="shared" si="93"/>
        <v>0</v>
      </c>
      <c r="AA136" s="260">
        <f t="shared" si="94"/>
        <v>0</v>
      </c>
      <c r="AC136" s="561">
        <f t="shared" si="95"/>
        <v>0</v>
      </c>
      <c r="AD136" s="15"/>
      <c r="AE136" s="17"/>
      <c r="AF136" s="17"/>
      <c r="AG136" s="17"/>
      <c r="AH136" s="17"/>
      <c r="AI136" s="17"/>
    </row>
    <row r="137" spans="1:35" ht="15">
      <c r="A137" s="149">
        <f t="shared" ref="A137:C139" si="96">A136</f>
        <v>1.0382499999999999</v>
      </c>
      <c r="B137" s="149">
        <f t="shared" si="96"/>
        <v>1</v>
      </c>
      <c r="C137" s="150">
        <f t="shared" si="96"/>
        <v>1</v>
      </c>
      <c r="D137" s="146" t="str">
        <f>D135</f>
        <v>2018(Jan - Mar)</v>
      </c>
      <c r="E137" s="145">
        <f>J134</f>
        <v>30</v>
      </c>
      <c r="F137" s="174" t="str">
        <f>"From "&amp;F135</f>
        <v>From ENTER Design mid point period</v>
      </c>
      <c r="G137" s="146" t="str">
        <f>G135</f>
        <v>2018Q2</v>
      </c>
      <c r="H137" s="29"/>
      <c r="I137" s="7">
        <f t="shared" si="67"/>
        <v>29</v>
      </c>
      <c r="J137" s="347">
        <f>'Input '!$D$14</f>
        <v>0.15</v>
      </c>
      <c r="K137" s="281" t="s">
        <v>44</v>
      </c>
      <c r="L137" s="348">
        <f>L130*J137</f>
        <v>0</v>
      </c>
      <c r="M137" s="330">
        <f t="shared" si="84"/>
        <v>0</v>
      </c>
      <c r="N137" s="438">
        <f t="shared" ref="N137:N144" si="97">N136</f>
        <v>0.1</v>
      </c>
      <c r="O137" s="250">
        <f t="shared" si="85"/>
        <v>0</v>
      </c>
      <c r="P137" s="213"/>
      <c r="Q137" s="331">
        <f t="shared" si="86"/>
        <v>0</v>
      </c>
      <c r="R137" s="250">
        <f t="shared" si="87"/>
        <v>0</v>
      </c>
      <c r="S137" s="250">
        <f t="shared" si="88"/>
        <v>0</v>
      </c>
      <c r="T137" s="250">
        <f t="shared" si="89"/>
        <v>0</v>
      </c>
      <c r="U137" s="213"/>
      <c r="V137" s="332">
        <f t="shared" si="90"/>
        <v>0</v>
      </c>
      <c r="W137" s="331">
        <f t="shared" si="91"/>
        <v>0</v>
      </c>
      <c r="X137" s="331"/>
      <c r="Y137" s="250">
        <f t="shared" si="92"/>
        <v>0</v>
      </c>
      <c r="Z137" s="333">
        <f t="shared" si="93"/>
        <v>0</v>
      </c>
      <c r="AA137" s="260">
        <f t="shared" si="94"/>
        <v>0</v>
      </c>
      <c r="AC137" s="561">
        <f t="shared" si="95"/>
        <v>0</v>
      </c>
      <c r="AD137" s="15"/>
      <c r="AE137" s="17"/>
      <c r="AF137" s="17"/>
      <c r="AG137" s="17"/>
      <c r="AH137" s="17"/>
      <c r="AI137" s="17"/>
    </row>
    <row r="138" spans="1:35" ht="15">
      <c r="A138" s="149">
        <f t="shared" si="96"/>
        <v>1.0382499999999999</v>
      </c>
      <c r="B138" s="149">
        <f t="shared" si="96"/>
        <v>1</v>
      </c>
      <c r="C138" s="150">
        <f t="shared" si="96"/>
        <v>1</v>
      </c>
      <c r="D138" s="146" t="str">
        <f>D135</f>
        <v>2018(Jan - Mar)</v>
      </c>
      <c r="E138" s="145">
        <f>J134</f>
        <v>30</v>
      </c>
      <c r="F138" s="174" t="str">
        <f>"From "&amp;F135</f>
        <v>From ENTER Design mid point period</v>
      </c>
      <c r="G138" s="146" t="str">
        <f>G135</f>
        <v>2018Q2</v>
      </c>
      <c r="H138" s="29"/>
      <c r="I138" s="7">
        <f t="shared" si="67"/>
        <v>30</v>
      </c>
      <c r="J138" s="347">
        <f>'Input '!$D$15</f>
        <v>0.01</v>
      </c>
      <c r="K138" s="349" t="s">
        <v>512</v>
      </c>
      <c r="L138" s="348">
        <f>L130*J138</f>
        <v>0</v>
      </c>
      <c r="M138" s="330">
        <f t="shared" si="84"/>
        <v>0</v>
      </c>
      <c r="N138" s="438">
        <f t="shared" si="97"/>
        <v>0.1</v>
      </c>
      <c r="O138" s="250">
        <f t="shared" si="85"/>
        <v>0</v>
      </c>
      <c r="P138" s="213"/>
      <c r="Q138" s="331">
        <f t="shared" si="86"/>
        <v>0</v>
      </c>
      <c r="R138" s="250">
        <f t="shared" si="87"/>
        <v>0</v>
      </c>
      <c r="S138" s="250">
        <f t="shared" si="88"/>
        <v>0</v>
      </c>
      <c r="T138" s="250">
        <f t="shared" si="89"/>
        <v>0</v>
      </c>
      <c r="U138" s="213"/>
      <c r="V138" s="332">
        <f t="shared" si="90"/>
        <v>0</v>
      </c>
      <c r="W138" s="331">
        <f t="shared" si="91"/>
        <v>0</v>
      </c>
      <c r="X138" s="331"/>
      <c r="Y138" s="250">
        <f t="shared" si="92"/>
        <v>0</v>
      </c>
      <c r="Z138" s="333">
        <f t="shared" si="93"/>
        <v>0</v>
      </c>
      <c r="AA138" s="260">
        <f t="shared" si="94"/>
        <v>0</v>
      </c>
      <c r="AC138" s="561">
        <f t="shared" si="95"/>
        <v>0</v>
      </c>
      <c r="AD138" s="15"/>
      <c r="AE138" s="17"/>
      <c r="AF138" s="17"/>
      <c r="AG138" s="17"/>
      <c r="AH138" s="17"/>
      <c r="AI138" s="17"/>
    </row>
    <row r="139" spans="1:35" ht="15" customHeight="1">
      <c r="A139" s="149">
        <f t="shared" si="96"/>
        <v>1.0382499999999999</v>
      </c>
      <c r="B139" s="149">
        <f t="shared" si="96"/>
        <v>1</v>
      </c>
      <c r="C139" s="150">
        <f t="shared" si="96"/>
        <v>1</v>
      </c>
      <c r="D139" s="146" t="str">
        <f>D136</f>
        <v>2018(Jan - Mar)</v>
      </c>
      <c r="E139" s="145">
        <f>J134</f>
        <v>30</v>
      </c>
      <c r="F139" s="174" t="str">
        <f>"From "&amp;F136</f>
        <v>From From ENTER Design mid point period</v>
      </c>
      <c r="G139" s="146" t="str">
        <f>G136</f>
        <v>2018Q2</v>
      </c>
      <c r="H139" s="29"/>
      <c r="I139" s="7">
        <f t="shared" si="67"/>
        <v>31</v>
      </c>
      <c r="J139" s="347">
        <f>'Input '!$D$16</f>
        <v>0.01</v>
      </c>
      <c r="K139" s="350" t="s">
        <v>513</v>
      </c>
      <c r="L139" s="348">
        <f>L130*J139</f>
        <v>0</v>
      </c>
      <c r="M139" s="330">
        <f t="shared" si="84"/>
        <v>0</v>
      </c>
      <c r="N139" s="438">
        <f t="shared" si="97"/>
        <v>0.1</v>
      </c>
      <c r="O139" s="250">
        <f t="shared" si="85"/>
        <v>0</v>
      </c>
      <c r="P139" s="213"/>
      <c r="Q139" s="331">
        <f t="shared" si="86"/>
        <v>0</v>
      </c>
      <c r="R139" s="250">
        <f t="shared" si="87"/>
        <v>0</v>
      </c>
      <c r="S139" s="250">
        <f t="shared" si="88"/>
        <v>0</v>
      </c>
      <c r="T139" s="250">
        <f t="shared" si="89"/>
        <v>0</v>
      </c>
      <c r="U139" s="213"/>
      <c r="V139" s="332">
        <f t="shared" si="90"/>
        <v>0</v>
      </c>
      <c r="W139" s="331">
        <f t="shared" si="91"/>
        <v>0</v>
      </c>
      <c r="X139" s="331"/>
      <c r="Y139" s="250">
        <f t="shared" si="92"/>
        <v>0</v>
      </c>
      <c r="Z139" s="333">
        <f t="shared" si="93"/>
        <v>0</v>
      </c>
      <c r="AA139" s="260">
        <f t="shared" si="94"/>
        <v>0</v>
      </c>
      <c r="AC139" s="561">
        <f t="shared" si="95"/>
        <v>0</v>
      </c>
      <c r="AD139" s="15"/>
      <c r="AE139" s="17"/>
      <c r="AF139" s="17"/>
      <c r="AG139" s="17"/>
      <c r="AH139" s="17"/>
      <c r="AI139" s="17"/>
    </row>
    <row r="140" spans="1:35" ht="15">
      <c r="A140" s="149">
        <f>A138</f>
        <v>1.0382499999999999</v>
      </c>
      <c r="B140" s="149">
        <f>B138</f>
        <v>1</v>
      </c>
      <c r="C140" s="150">
        <f>C138</f>
        <v>1</v>
      </c>
      <c r="D140" s="146" t="str">
        <f>D135</f>
        <v>2018(Jan - Mar)</v>
      </c>
      <c r="E140" s="145">
        <f>J134</f>
        <v>30</v>
      </c>
      <c r="F140" s="174" t="str">
        <f>"From "&amp;F135</f>
        <v>From ENTER Design mid point period</v>
      </c>
      <c r="G140" s="146" t="str">
        <f>G135</f>
        <v>2018Q2</v>
      </c>
      <c r="H140" s="29"/>
      <c r="I140" s="7">
        <f t="shared" si="67"/>
        <v>32</v>
      </c>
      <c r="J140" s="347">
        <f>'Input '!$D$17</f>
        <v>0.01</v>
      </c>
      <c r="K140" s="281" t="s">
        <v>45</v>
      </c>
      <c r="L140" s="348">
        <f>L130*J140</f>
        <v>0</v>
      </c>
      <c r="M140" s="330">
        <f t="shared" si="84"/>
        <v>0</v>
      </c>
      <c r="N140" s="438">
        <f t="shared" si="97"/>
        <v>0.1</v>
      </c>
      <c r="O140" s="250">
        <f t="shared" si="85"/>
        <v>0</v>
      </c>
      <c r="P140" s="213"/>
      <c r="Q140" s="331">
        <f t="shared" si="86"/>
        <v>0</v>
      </c>
      <c r="R140" s="250">
        <f t="shared" si="87"/>
        <v>0</v>
      </c>
      <c r="S140" s="250">
        <f t="shared" si="88"/>
        <v>0</v>
      </c>
      <c r="T140" s="250">
        <f t="shared" si="89"/>
        <v>0</v>
      </c>
      <c r="U140" s="213"/>
      <c r="V140" s="332">
        <f t="shared" si="90"/>
        <v>0</v>
      </c>
      <c r="W140" s="331">
        <f t="shared" si="91"/>
        <v>0</v>
      </c>
      <c r="X140" s="331"/>
      <c r="Y140" s="250">
        <f t="shared" si="92"/>
        <v>0</v>
      </c>
      <c r="Z140" s="333">
        <f t="shared" si="93"/>
        <v>0</v>
      </c>
      <c r="AA140" s="260">
        <f t="shared" si="94"/>
        <v>0</v>
      </c>
      <c r="AC140" s="561">
        <f t="shared" si="95"/>
        <v>0</v>
      </c>
      <c r="AD140" s="15"/>
      <c r="AE140" s="17"/>
      <c r="AF140" s="17"/>
      <c r="AG140" s="17"/>
      <c r="AH140" s="17"/>
      <c r="AI140" s="17"/>
    </row>
    <row r="141" spans="1:35" ht="15">
      <c r="A141" s="149">
        <f>HLOOKUP(G116,cwccis,VLOOKUP(J134,row,2))</f>
        <v>1.0382499999999999</v>
      </c>
      <c r="B141" s="149">
        <f>HLOOKUP(G117,cwccis,VLOOKUP(J134,row,2))</f>
        <v>1</v>
      </c>
      <c r="C141" s="150">
        <f>HLOOKUP(G141,cwccis,VLOOKUP(J134,row,2))</f>
        <v>1</v>
      </c>
      <c r="D141" s="145" t="str">
        <f>FIXED(HLOOKUP(G141,cwccis,4),0,TRUE)&amp;HLOOKUP(G141,cwccis,5)</f>
        <v>2020(Jan - Mar)</v>
      </c>
      <c r="E141" s="145">
        <f>J134</f>
        <v>30</v>
      </c>
      <c r="F141" s="174" t="s">
        <v>413</v>
      </c>
      <c r="G141" s="146" t="str">
        <f>G148</f>
        <v>2020Q2</v>
      </c>
      <c r="H141" s="30"/>
      <c r="I141" s="7">
        <f t="shared" si="67"/>
        <v>33</v>
      </c>
      <c r="J141" s="347">
        <f>'Input '!$D$18</f>
        <v>0.03</v>
      </c>
      <c r="K141" s="281" t="s">
        <v>46</v>
      </c>
      <c r="L141" s="348">
        <f>L130*J141</f>
        <v>0</v>
      </c>
      <c r="M141" s="330">
        <f t="shared" si="84"/>
        <v>0</v>
      </c>
      <c r="N141" s="438">
        <f t="shared" si="97"/>
        <v>0.1</v>
      </c>
      <c r="O141" s="250">
        <f t="shared" si="85"/>
        <v>0</v>
      </c>
      <c r="P141" s="213"/>
      <c r="Q141" s="331">
        <f t="shared" si="86"/>
        <v>0</v>
      </c>
      <c r="R141" s="250">
        <f t="shared" si="87"/>
        <v>0</v>
      </c>
      <c r="S141" s="250">
        <f t="shared" si="88"/>
        <v>0</v>
      </c>
      <c r="T141" s="250">
        <f t="shared" si="89"/>
        <v>0</v>
      </c>
      <c r="U141" s="213"/>
      <c r="V141" s="332">
        <f t="shared" si="90"/>
        <v>0</v>
      </c>
      <c r="W141" s="331">
        <f t="shared" si="91"/>
        <v>0</v>
      </c>
      <c r="X141" s="331"/>
      <c r="Y141" s="250">
        <f t="shared" si="92"/>
        <v>0</v>
      </c>
      <c r="Z141" s="333">
        <f t="shared" si="93"/>
        <v>0</v>
      </c>
      <c r="AA141" s="260">
        <f t="shared" si="94"/>
        <v>0</v>
      </c>
      <c r="AC141" s="561">
        <f t="shared" si="95"/>
        <v>0</v>
      </c>
      <c r="AD141" s="15"/>
      <c r="AE141" s="17"/>
      <c r="AF141" s="17"/>
      <c r="AG141" s="17"/>
      <c r="AH141" s="17"/>
      <c r="AI141" s="17"/>
    </row>
    <row r="142" spans="1:35" ht="15">
      <c r="A142" s="149">
        <f>A141</f>
        <v>1.0382499999999999</v>
      </c>
      <c r="B142" s="149">
        <f>B141</f>
        <v>1</v>
      </c>
      <c r="C142" s="150">
        <f>C141</f>
        <v>1</v>
      </c>
      <c r="D142" s="145" t="str">
        <f>FIXED(HLOOKUP(G142,cwccis,4),0,TRUE)&amp;HLOOKUP(G142,cwccis,5)</f>
        <v>2020(Jan - Mar)</v>
      </c>
      <c r="E142" s="145">
        <f>J134</f>
        <v>30</v>
      </c>
      <c r="F142" s="174" t="s">
        <v>414</v>
      </c>
      <c r="G142" s="151" t="str">
        <f>G141</f>
        <v>2020Q2</v>
      </c>
      <c r="H142" s="30"/>
      <c r="I142" s="7">
        <f t="shared" si="67"/>
        <v>34</v>
      </c>
      <c r="J142" s="347">
        <f>'Input '!$D$19</f>
        <v>0.02</v>
      </c>
      <c r="K142" s="281" t="s">
        <v>47</v>
      </c>
      <c r="L142" s="348">
        <f>L130*J142</f>
        <v>0</v>
      </c>
      <c r="M142" s="330">
        <f t="shared" si="84"/>
        <v>0</v>
      </c>
      <c r="N142" s="438">
        <f t="shared" si="97"/>
        <v>0.1</v>
      </c>
      <c r="O142" s="250">
        <f t="shared" si="85"/>
        <v>0</v>
      </c>
      <c r="P142" s="213"/>
      <c r="Q142" s="331">
        <f t="shared" si="86"/>
        <v>0</v>
      </c>
      <c r="R142" s="250">
        <f t="shared" si="87"/>
        <v>0</v>
      </c>
      <c r="S142" s="250">
        <f t="shared" si="88"/>
        <v>0</v>
      </c>
      <c r="T142" s="250">
        <f t="shared" si="89"/>
        <v>0</v>
      </c>
      <c r="U142" s="213"/>
      <c r="V142" s="332">
        <f t="shared" si="90"/>
        <v>0</v>
      </c>
      <c r="W142" s="331">
        <f t="shared" si="91"/>
        <v>0</v>
      </c>
      <c r="X142" s="331"/>
      <c r="Y142" s="250">
        <f t="shared" si="92"/>
        <v>0</v>
      </c>
      <c r="Z142" s="333">
        <f t="shared" si="93"/>
        <v>0</v>
      </c>
      <c r="AA142" s="260">
        <f t="shared" si="94"/>
        <v>0</v>
      </c>
      <c r="AC142" s="561">
        <f t="shared" si="95"/>
        <v>0</v>
      </c>
      <c r="AD142" s="15"/>
      <c r="AE142" s="17"/>
      <c r="AF142" s="17"/>
      <c r="AG142" s="17"/>
      <c r="AH142" s="17"/>
      <c r="AI142" s="17"/>
    </row>
    <row r="143" spans="1:35" s="445" customFormat="1" ht="15.75">
      <c r="A143" s="149">
        <f>HLOOKUP(G116,cwccis,VLOOKUP(J134,row,2))</f>
        <v>1.0382499999999999</v>
      </c>
      <c r="B143" s="149">
        <f>HLOOKUP(G117,cwccis,VLOOKUP(J134,row,2))</f>
        <v>1</v>
      </c>
      <c r="C143" s="150">
        <f>HLOOKUP(G143,cwccis,VLOOKUP(J134,row,2))</f>
        <v>1</v>
      </c>
      <c r="D143" s="145" t="str">
        <f>FIXED(HLOOKUP(G143,cwccis,4),0,TRUE)&amp;HLOOKUP(G143,cwccis,5)</f>
        <v>2021(Oct - Dec)</v>
      </c>
      <c r="E143" s="145">
        <f>J134</f>
        <v>30</v>
      </c>
      <c r="F143" s="174" t="s">
        <v>931</v>
      </c>
      <c r="G143" s="126" t="s">
        <v>719</v>
      </c>
      <c r="H143" s="29"/>
      <c r="I143" s="7">
        <f t="shared" si="67"/>
        <v>35</v>
      </c>
      <c r="J143" s="347">
        <f>'Input '!$D$20</f>
        <v>0.03</v>
      </c>
      <c r="K143" s="349" t="s">
        <v>924</v>
      </c>
      <c r="L143" s="348">
        <f>L130*J143</f>
        <v>0</v>
      </c>
      <c r="M143" s="330">
        <f t="shared" si="84"/>
        <v>0</v>
      </c>
      <c r="N143" s="438">
        <f t="shared" si="97"/>
        <v>0.1</v>
      </c>
      <c r="O143" s="250">
        <f t="shared" si="85"/>
        <v>0</v>
      </c>
      <c r="P143" s="213"/>
      <c r="Q143" s="331">
        <f t="shared" si="86"/>
        <v>0</v>
      </c>
      <c r="R143" s="250">
        <f t="shared" si="87"/>
        <v>0</v>
      </c>
      <c r="S143" s="250">
        <f t="shared" si="88"/>
        <v>0</v>
      </c>
      <c r="T143" s="250">
        <f t="shared" si="89"/>
        <v>0</v>
      </c>
      <c r="U143" s="213"/>
      <c r="V143" s="332">
        <f t="shared" si="90"/>
        <v>0</v>
      </c>
      <c r="W143" s="331">
        <f t="shared" si="91"/>
        <v>0</v>
      </c>
      <c r="X143" s="331"/>
      <c r="Y143" s="250">
        <f t="shared" si="92"/>
        <v>0</v>
      </c>
      <c r="Z143" s="333">
        <f t="shared" si="93"/>
        <v>0</v>
      </c>
      <c r="AA143" s="260">
        <f t="shared" si="94"/>
        <v>0</v>
      </c>
      <c r="AC143" s="561">
        <f t="shared" si="95"/>
        <v>0</v>
      </c>
      <c r="AD143" s="15"/>
      <c r="AE143" s="17"/>
      <c r="AF143" s="17"/>
      <c r="AG143" s="17"/>
      <c r="AH143" s="17"/>
      <c r="AI143" s="17"/>
    </row>
    <row r="144" spans="1:35" s="445" customFormat="1" ht="15">
      <c r="A144" s="149">
        <f>A142</f>
        <v>1.0382499999999999</v>
      </c>
      <c r="B144" s="149">
        <f t="shared" ref="B144" si="98">B142</f>
        <v>1</v>
      </c>
      <c r="C144" s="744">
        <f>C140</f>
        <v>1</v>
      </c>
      <c r="D144" s="146" t="str">
        <f>D136</f>
        <v>2018(Jan - Mar)</v>
      </c>
      <c r="E144" s="145">
        <f>J135</f>
        <v>2.5000000000000001E-2</v>
      </c>
      <c r="F144" s="174" t="s">
        <v>931</v>
      </c>
      <c r="G144" s="146" t="str">
        <f>G136</f>
        <v>2018Q2</v>
      </c>
      <c r="H144" s="31"/>
      <c r="I144" s="7">
        <f t="shared" si="67"/>
        <v>36</v>
      </c>
      <c r="J144" s="347">
        <f>'Input '!$D$21</f>
        <v>0.01</v>
      </c>
      <c r="K144" s="349" t="s">
        <v>383</v>
      </c>
      <c r="L144" s="348">
        <f>L130*J144</f>
        <v>0</v>
      </c>
      <c r="M144" s="330">
        <f t="shared" si="84"/>
        <v>0</v>
      </c>
      <c r="N144" s="438">
        <f t="shared" si="97"/>
        <v>0.1</v>
      </c>
      <c r="O144" s="250">
        <f t="shared" si="85"/>
        <v>0</v>
      </c>
      <c r="P144" s="213"/>
      <c r="Q144" s="331">
        <f t="shared" si="86"/>
        <v>0</v>
      </c>
      <c r="R144" s="250">
        <f t="shared" si="87"/>
        <v>0</v>
      </c>
      <c r="S144" s="250">
        <f t="shared" si="88"/>
        <v>0</v>
      </c>
      <c r="T144" s="250">
        <f t="shared" si="89"/>
        <v>0</v>
      </c>
      <c r="U144" s="213"/>
      <c r="V144" s="332">
        <f t="shared" si="90"/>
        <v>0</v>
      </c>
      <c r="W144" s="331">
        <f t="shared" si="91"/>
        <v>0</v>
      </c>
      <c r="X144" s="331"/>
      <c r="Y144" s="250">
        <f t="shared" si="92"/>
        <v>0</v>
      </c>
      <c r="Z144" s="333">
        <f t="shared" si="93"/>
        <v>0</v>
      </c>
      <c r="AA144" s="260">
        <f t="shared" si="94"/>
        <v>0</v>
      </c>
      <c r="AC144" s="561">
        <f t="shared" si="95"/>
        <v>0</v>
      </c>
      <c r="AD144" s="15"/>
      <c r="AE144" s="17"/>
      <c r="AF144" s="17"/>
      <c r="AG144" s="17"/>
      <c r="AH144" s="17"/>
      <c r="AI144" s="17"/>
    </row>
    <row r="145" spans="1:35" s="445" customFormat="1" ht="15.75">
      <c r="A145" s="149">
        <f>A143</f>
        <v>1.0382499999999999</v>
      </c>
      <c r="B145" s="149">
        <f>B143</f>
        <v>1</v>
      </c>
      <c r="C145" s="744">
        <f>HLOOKUP(G145,cwccis,VLOOKUP(J134,row,2))</f>
        <v>1</v>
      </c>
      <c r="D145" s="146" t="str">
        <f>D137</f>
        <v>2018(Jan - Mar)</v>
      </c>
      <c r="E145" s="145">
        <f>J136</f>
        <v>0.01</v>
      </c>
      <c r="F145" s="811" t="s">
        <v>1284</v>
      </c>
      <c r="G145" s="126" t="s">
        <v>719</v>
      </c>
      <c r="H145" s="31"/>
      <c r="I145" s="7">
        <f t="shared" si="67"/>
        <v>37</v>
      </c>
      <c r="J145" s="347"/>
      <c r="K145" s="349" t="s">
        <v>1285</v>
      </c>
      <c r="L145" s="329">
        <v>0</v>
      </c>
      <c r="M145" s="330">
        <f t="shared" si="84"/>
        <v>0</v>
      </c>
      <c r="N145" s="605">
        <v>0</v>
      </c>
      <c r="O145" s="250">
        <f t="shared" si="85"/>
        <v>0</v>
      </c>
      <c r="P145" s="213"/>
      <c r="Q145" s="331">
        <f t="shared" si="86"/>
        <v>0</v>
      </c>
      <c r="R145" s="250">
        <f t="shared" si="87"/>
        <v>0</v>
      </c>
      <c r="S145" s="250">
        <f t="shared" si="88"/>
        <v>0</v>
      </c>
      <c r="T145" s="250">
        <f t="shared" si="89"/>
        <v>0</v>
      </c>
      <c r="U145" s="213"/>
      <c r="V145" s="332">
        <f t="shared" si="90"/>
        <v>0</v>
      </c>
      <c r="W145" s="331">
        <f t="shared" si="91"/>
        <v>0</v>
      </c>
      <c r="X145" s="331"/>
      <c r="Y145" s="250">
        <f t="shared" si="92"/>
        <v>0</v>
      </c>
      <c r="Z145" s="333">
        <f t="shared" si="93"/>
        <v>0</v>
      </c>
      <c r="AA145" s="260">
        <f t="shared" si="94"/>
        <v>0</v>
      </c>
      <c r="AC145" s="561">
        <f t="shared" ref="AC145" si="99">AA145</f>
        <v>0</v>
      </c>
      <c r="AD145" s="15"/>
      <c r="AE145" s="17"/>
      <c r="AF145" s="17"/>
      <c r="AG145" s="17"/>
      <c r="AH145" s="17"/>
      <c r="AI145" s="17"/>
    </row>
    <row r="146" spans="1:35" s="445" customFormat="1" ht="15">
      <c r="A146" s="106"/>
      <c r="B146" s="106"/>
      <c r="C146" s="108"/>
      <c r="D146" s="86"/>
      <c r="E146" s="103"/>
      <c r="F146" s="745" t="s">
        <v>929</v>
      </c>
      <c r="G146" s="736">
        <f>SUM(L135:L144)</f>
        <v>0</v>
      </c>
      <c r="H146" s="31"/>
      <c r="I146" s="7"/>
      <c r="J146" s="244"/>
      <c r="K146" s="196"/>
      <c r="L146" s="348"/>
      <c r="M146" s="269"/>
      <c r="N146" s="610"/>
      <c r="O146" s="272"/>
      <c r="P146" s="213"/>
      <c r="Q146" s="331"/>
      <c r="R146" s="250"/>
      <c r="S146" s="250"/>
      <c r="T146" s="272"/>
      <c r="U146" s="213"/>
      <c r="V146" s="278"/>
      <c r="W146" s="331"/>
      <c r="X146" s="331"/>
      <c r="Y146" s="250"/>
      <c r="Z146" s="333"/>
      <c r="AA146" s="265"/>
      <c r="AC146" s="555"/>
      <c r="AD146" s="15"/>
      <c r="AE146" s="17"/>
      <c r="AF146" s="17"/>
      <c r="AG146" s="17"/>
      <c r="AH146" s="17"/>
      <c r="AI146" s="17"/>
    </row>
    <row r="147" spans="1:35" s="445" customFormat="1" ht="15">
      <c r="A147" s="106"/>
      <c r="B147" s="106"/>
      <c r="C147" s="102"/>
      <c r="D147" s="105"/>
      <c r="E147" s="103" t="s">
        <v>40</v>
      </c>
      <c r="F147" s="177"/>
      <c r="G147" s="105"/>
      <c r="H147" s="31"/>
      <c r="I147" s="7">
        <f>I144+1</f>
        <v>37</v>
      </c>
      <c r="J147" s="601">
        <v>31</v>
      </c>
      <c r="K147" s="351" t="s">
        <v>39</v>
      </c>
      <c r="L147" s="352"/>
      <c r="M147" s="269"/>
      <c r="N147" s="612"/>
      <c r="O147" s="269"/>
      <c r="P147" s="213"/>
      <c r="Q147" s="331"/>
      <c r="R147" s="250"/>
      <c r="S147" s="250"/>
      <c r="T147" s="269"/>
      <c r="U147" s="213"/>
      <c r="V147" s="338"/>
      <c r="W147" s="331"/>
      <c r="X147" s="331"/>
      <c r="Y147" s="250"/>
      <c r="Z147" s="333"/>
      <c r="AA147" s="260"/>
      <c r="AC147" s="555"/>
      <c r="AD147" s="15"/>
      <c r="AE147" s="17"/>
      <c r="AF147" s="17"/>
      <c r="AG147" s="17"/>
      <c r="AH147" s="17"/>
      <c r="AI147" s="17"/>
    </row>
    <row r="148" spans="1:35" ht="15.75">
      <c r="A148" s="149">
        <f>HLOOKUP(G116,cwccis,VLOOKUP(J147,row,2))</f>
        <v>1.0382499999999999</v>
      </c>
      <c r="B148" s="149">
        <f>HLOOKUP(G117,cwccis,VLOOKUP(J147,row,2))</f>
        <v>1</v>
      </c>
      <c r="C148" s="150">
        <f>HLOOKUP(G148,cwccis,VLOOKUP(J147,row,2))</f>
        <v>1</v>
      </c>
      <c r="D148" s="145" t="str">
        <f>FIXED(HLOOKUP(G148,cwccis,4),0,TRUE)&amp;HLOOKUP(G148,cwccis,5)</f>
        <v>2020(Jan - Mar)</v>
      </c>
      <c r="E148" s="145">
        <f>J146</f>
        <v>0</v>
      </c>
      <c r="F148" s="175" t="s">
        <v>855</v>
      </c>
      <c r="G148" s="126" t="s">
        <v>863</v>
      </c>
      <c r="H148" s="30"/>
      <c r="I148" s="7">
        <f>I146+1</f>
        <v>1</v>
      </c>
      <c r="J148" s="347">
        <f>'Input '!$D$24</f>
        <v>0.1</v>
      </c>
      <c r="K148" s="281" t="s">
        <v>49</v>
      </c>
      <c r="L148" s="348">
        <f>L130*J148</f>
        <v>0</v>
      </c>
      <c r="M148" s="330">
        <f>L148*N148</f>
        <v>0</v>
      </c>
      <c r="N148" s="613">
        <v>0.1</v>
      </c>
      <c r="O148" s="250">
        <f>M148+L148</f>
        <v>0</v>
      </c>
      <c r="P148" s="213"/>
      <c r="Q148" s="331">
        <f>IF(O148=0,0,B148/A148-1)</f>
        <v>0</v>
      </c>
      <c r="R148" s="250">
        <f>SUM(+L148*(1+Q148),0)</f>
        <v>0</v>
      </c>
      <c r="S148" s="250">
        <f>SUM(+M148*(1+Q148),0)</f>
        <v>0</v>
      </c>
      <c r="T148" s="250">
        <f>S148+R148</f>
        <v>0</v>
      </c>
      <c r="U148" s="213"/>
      <c r="V148" s="332">
        <f>IF(T148=0,0,G148)</f>
        <v>0</v>
      </c>
      <c r="W148" s="331">
        <f>IF(L148=0,0,C148/B148-1)</f>
        <v>0</v>
      </c>
      <c r="X148" s="331"/>
      <c r="Y148" s="250">
        <f>SUM(+R148*(1+W148),0)</f>
        <v>0</v>
      </c>
      <c r="Z148" s="333">
        <f>SUM(+S148*(1+W148),0)</f>
        <v>0</v>
      </c>
      <c r="AA148" s="260">
        <f>Y148+Z148</f>
        <v>0</v>
      </c>
      <c r="AC148" s="561">
        <f>AA148</f>
        <v>0</v>
      </c>
      <c r="AD148" s="15"/>
      <c r="AE148" s="17"/>
      <c r="AF148" s="17"/>
      <c r="AG148" s="17"/>
      <c r="AH148" s="17"/>
      <c r="AI148" s="17"/>
    </row>
    <row r="149" spans="1:35" ht="15">
      <c r="A149" s="149">
        <f t="shared" ref="A149:C150" si="100">A148</f>
        <v>1.0382499999999999</v>
      </c>
      <c r="B149" s="149">
        <f t="shared" si="100"/>
        <v>1</v>
      </c>
      <c r="C149" s="152">
        <f t="shared" si="100"/>
        <v>1</v>
      </c>
      <c r="D149" s="145" t="str">
        <f>FIXED(HLOOKUP(G149,cwccis,4),0,TRUE)&amp;HLOOKUP(G149,cwccis,5)</f>
        <v>2020(Jan - Mar)</v>
      </c>
      <c r="E149" s="145">
        <f>J146</f>
        <v>0</v>
      </c>
      <c r="F149" s="176" t="s">
        <v>414</v>
      </c>
      <c r="G149" s="151" t="str">
        <f>G141</f>
        <v>2020Q2</v>
      </c>
      <c r="H149" s="30"/>
      <c r="I149" s="7">
        <f t="shared" si="67"/>
        <v>2</v>
      </c>
      <c r="J149" s="347">
        <f>'Input '!$D$25</f>
        <v>0.02</v>
      </c>
      <c r="K149" s="281" t="s">
        <v>48</v>
      </c>
      <c r="L149" s="348">
        <f>L130*J149</f>
        <v>0</v>
      </c>
      <c r="M149" s="330">
        <f>L149*N149</f>
        <v>0</v>
      </c>
      <c r="N149" s="614">
        <f>N148</f>
        <v>0.1</v>
      </c>
      <c r="O149" s="250">
        <f>M149+L149</f>
        <v>0</v>
      </c>
      <c r="P149" s="213"/>
      <c r="Q149" s="331">
        <f>IF(O149=0,0,B149/A149-1)</f>
        <v>0</v>
      </c>
      <c r="R149" s="250">
        <f>SUM(+L149*(1+Q149),0)</f>
        <v>0</v>
      </c>
      <c r="S149" s="250">
        <f>SUM(+M149*(1+Q149),0)</f>
        <v>0</v>
      </c>
      <c r="T149" s="250">
        <f>S149+R149</f>
        <v>0</v>
      </c>
      <c r="U149" s="213"/>
      <c r="V149" s="332">
        <f>IF(T149=0,0,G149)</f>
        <v>0</v>
      </c>
      <c r="W149" s="331">
        <f>IF(L149=0,0,C149/B149-1)</f>
        <v>0</v>
      </c>
      <c r="X149" s="331"/>
      <c r="Y149" s="250">
        <f>SUM(+R149*(1+W149),0)</f>
        <v>0</v>
      </c>
      <c r="Z149" s="333">
        <f>SUM(+S149*(1+W149),0)</f>
        <v>0</v>
      </c>
      <c r="AA149" s="260">
        <f>Y149+Z149</f>
        <v>0</v>
      </c>
      <c r="AC149" s="561">
        <f>AA149</f>
        <v>0</v>
      </c>
      <c r="AD149" s="15"/>
      <c r="AE149" s="17"/>
      <c r="AF149" s="17"/>
      <c r="AG149" s="17"/>
      <c r="AH149" s="17"/>
      <c r="AI149" s="17"/>
    </row>
    <row r="150" spans="1:35" ht="15">
      <c r="A150" s="149">
        <f t="shared" si="100"/>
        <v>1.0382499999999999</v>
      </c>
      <c r="B150" s="149">
        <f t="shared" si="100"/>
        <v>1</v>
      </c>
      <c r="C150" s="152">
        <f t="shared" si="100"/>
        <v>1</v>
      </c>
      <c r="D150" s="145" t="str">
        <f>FIXED(HLOOKUP(G150,cwccis,4),0,TRUE)&amp;HLOOKUP(G150,cwccis,5)</f>
        <v>2020(Jan - Mar)</v>
      </c>
      <c r="E150" s="145">
        <f>J146</f>
        <v>0</v>
      </c>
      <c r="F150" s="176" t="s">
        <v>414</v>
      </c>
      <c r="G150" s="151" t="str">
        <f>G141</f>
        <v>2020Q2</v>
      </c>
      <c r="H150" s="30"/>
      <c r="I150" s="7">
        <f t="shared" si="67"/>
        <v>3</v>
      </c>
      <c r="J150" s="347">
        <f>'Input '!$D$26</f>
        <v>2.5000000000000001E-2</v>
      </c>
      <c r="K150" s="281" t="s">
        <v>42</v>
      </c>
      <c r="L150" s="348">
        <f>L130*J150</f>
        <v>0</v>
      </c>
      <c r="M150" s="330">
        <f>L150*N150</f>
        <v>0</v>
      </c>
      <c r="N150" s="614">
        <f>N149</f>
        <v>0.1</v>
      </c>
      <c r="O150" s="250">
        <f>M150+L150</f>
        <v>0</v>
      </c>
      <c r="P150" s="213"/>
      <c r="Q150" s="331">
        <f>IF(O150=0,0,B150/A150-1)</f>
        <v>0</v>
      </c>
      <c r="R150" s="250">
        <f>SUM(+L150*(1+Q150),0)</f>
        <v>0</v>
      </c>
      <c r="S150" s="250">
        <f>SUM(+M150*(1+Q150),0)</f>
        <v>0</v>
      </c>
      <c r="T150" s="250">
        <f>S150+R150</f>
        <v>0</v>
      </c>
      <c r="U150" s="213"/>
      <c r="V150" s="332">
        <f>IF(T150=0,0,G150)</f>
        <v>0</v>
      </c>
      <c r="W150" s="331">
        <f>IF(L150=0,0,C150/B150-1)</f>
        <v>0</v>
      </c>
      <c r="X150" s="331"/>
      <c r="Y150" s="250">
        <f>SUM(+R150*(1+W150),0)</f>
        <v>0</v>
      </c>
      <c r="Z150" s="333">
        <f>SUM(+S150*(1+W150),0)</f>
        <v>0</v>
      </c>
      <c r="AA150" s="260">
        <f>Y150+Z150</f>
        <v>0</v>
      </c>
      <c r="AC150" s="561">
        <f>AA150</f>
        <v>0</v>
      </c>
      <c r="AD150" s="15"/>
      <c r="AE150" s="17"/>
      <c r="AF150" s="17"/>
      <c r="AG150" s="17"/>
      <c r="AH150" s="17"/>
      <c r="AI150" s="17"/>
    </row>
    <row r="151" spans="1:35" ht="15.75" thickBot="1">
      <c r="A151" s="99"/>
      <c r="B151" s="108"/>
      <c r="C151" s="108"/>
      <c r="D151" s="86"/>
      <c r="E151" s="86"/>
      <c r="F151" s="746" t="s">
        <v>930</v>
      </c>
      <c r="G151" s="737">
        <f>SUM(L148:L150)</f>
        <v>0</v>
      </c>
      <c r="I151" s="7">
        <f t="shared" si="67"/>
        <v>4</v>
      </c>
      <c r="J151" s="347"/>
      <c r="K151" s="253"/>
      <c r="L151" s="287"/>
      <c r="M151" s="288"/>
      <c r="N151" s="369"/>
      <c r="O151" s="288"/>
      <c r="P151" s="291"/>
      <c r="Q151" s="205"/>
      <c r="R151" s="288"/>
      <c r="S151" s="288"/>
      <c r="T151" s="288"/>
      <c r="U151" s="291"/>
      <c r="V151" s="353"/>
      <c r="W151" s="205"/>
      <c r="X151" s="205"/>
      <c r="Y151" s="288"/>
      <c r="Z151" s="354"/>
      <c r="AA151" s="354"/>
      <c r="AC151" s="563"/>
      <c r="AD151" s="15"/>
      <c r="AE151" s="17"/>
      <c r="AF151" s="17"/>
      <c r="AG151" s="17"/>
      <c r="AH151" s="17"/>
      <c r="AI151" s="17"/>
    </row>
    <row r="152" spans="1:35" ht="15.75" thickTop="1">
      <c r="A152" s="99"/>
      <c r="B152" s="107"/>
      <c r="C152" s="107"/>
      <c r="D152" s="86"/>
      <c r="E152" s="86"/>
      <c r="F152" s="163"/>
      <c r="G152" s="163"/>
      <c r="I152" s="7">
        <f t="shared" si="67"/>
        <v>5</v>
      </c>
      <c r="J152" s="196"/>
      <c r="K152" s="356" t="s">
        <v>69</v>
      </c>
      <c r="L152" s="357">
        <f>(SUM(L130:L151))</f>
        <v>0</v>
      </c>
      <c r="M152" s="358">
        <f>(SUM(M130:M151))</f>
        <v>0</v>
      </c>
      <c r="N152" s="618"/>
      <c r="O152" s="358">
        <f>(SUM(O130:O151))</f>
        <v>0</v>
      </c>
      <c r="P152" s="213"/>
      <c r="Q152" s="619"/>
      <c r="R152" s="358">
        <f>(SUM(R130:R151))</f>
        <v>0</v>
      </c>
      <c r="S152" s="358">
        <f>(SUM(S130:S151))</f>
        <v>0</v>
      </c>
      <c r="T152" s="419">
        <f>(SUM(T130:T151))</f>
        <v>0</v>
      </c>
      <c r="U152" s="213"/>
      <c r="V152" s="619"/>
      <c r="W152" s="620"/>
      <c r="X152" s="620"/>
      <c r="Y152" s="358">
        <f>(SUM(Y130:Y151))</f>
        <v>0</v>
      </c>
      <c r="Z152" s="358">
        <f>(SUM(Z130:Z151))</f>
        <v>0</v>
      </c>
      <c r="AA152" s="419">
        <f>(SUM(AA130:AA151))</f>
        <v>0</v>
      </c>
      <c r="AC152" s="564">
        <f>SUM(AC107:AC151)</f>
        <v>0</v>
      </c>
      <c r="AD152" s="23" t="s">
        <v>6</v>
      </c>
      <c r="AE152" s="18"/>
      <c r="AF152" s="17"/>
      <c r="AG152" s="17"/>
      <c r="AH152" s="17"/>
      <c r="AI152" s="17"/>
    </row>
    <row r="153" spans="1:35" ht="15.75">
      <c r="A153" s="10"/>
      <c r="B153" s="52" t="s">
        <v>75</v>
      </c>
      <c r="C153" s="52"/>
      <c r="D153" s="10"/>
      <c r="E153" s="10"/>
      <c r="F153" s="170"/>
      <c r="G153" s="10">
        <v>3</v>
      </c>
      <c r="H153" s="8"/>
      <c r="I153" s="7">
        <f t="shared" si="67"/>
        <v>6</v>
      </c>
      <c r="J153" s="362"/>
      <c r="K153" s="363"/>
      <c r="L153" s="364"/>
      <c r="M153" s="364"/>
      <c r="N153" s="365"/>
      <c r="O153" s="364"/>
      <c r="P153" s="366"/>
      <c r="Q153" s="362"/>
      <c r="R153" s="367"/>
      <c r="S153" s="367"/>
      <c r="T153" s="367"/>
      <c r="U153" s="366"/>
      <c r="V153" s="362"/>
      <c r="W153" s="362"/>
      <c r="X153" s="362"/>
      <c r="Y153" s="367"/>
      <c r="Z153" s="368"/>
      <c r="AA153" s="368"/>
      <c r="AC153" s="561">
        <f>AA152</f>
        <v>0</v>
      </c>
      <c r="AD153" s="15"/>
      <c r="AE153" s="17"/>
      <c r="AF153" s="17"/>
      <c r="AG153" s="17"/>
      <c r="AH153" s="17"/>
      <c r="AI153" s="17"/>
    </row>
    <row r="154" spans="1:35" ht="15.75">
      <c r="A154" s="99"/>
      <c r="B154" s="110"/>
      <c r="C154" s="110"/>
      <c r="D154" s="86"/>
      <c r="E154" s="86"/>
      <c r="F154" s="163"/>
      <c r="G154" s="109"/>
      <c r="I154" s="7">
        <v>1</v>
      </c>
      <c r="J154" s="312"/>
      <c r="K154" s="312"/>
      <c r="L154" s="313"/>
      <c r="M154" s="313"/>
      <c r="N154" s="312"/>
      <c r="O154" s="310" t="s">
        <v>65</v>
      </c>
      <c r="P154" s="312"/>
      <c r="Q154" s="312"/>
      <c r="R154" s="314"/>
      <c r="S154" s="314"/>
      <c r="T154" s="314"/>
      <c r="U154" s="312"/>
      <c r="V154" s="312"/>
      <c r="W154" s="312"/>
      <c r="X154" s="312"/>
      <c r="Y154" s="314"/>
      <c r="Z154" s="315"/>
      <c r="AA154" s="315"/>
      <c r="AC154" s="556"/>
    </row>
    <row r="155" spans="1:35">
      <c r="A155" s="99"/>
      <c r="B155" s="110"/>
      <c r="C155" s="110"/>
      <c r="D155" s="86"/>
      <c r="E155" s="86"/>
      <c r="F155" s="163"/>
      <c r="G155" s="163"/>
      <c r="I155" s="7">
        <f>I154+1</f>
        <v>2</v>
      </c>
      <c r="J155" s="312"/>
      <c r="K155" s="312"/>
      <c r="L155" s="313"/>
      <c r="M155" s="313"/>
      <c r="N155" s="312"/>
      <c r="O155" s="310"/>
      <c r="P155" s="312"/>
      <c r="Q155" s="312"/>
      <c r="R155" s="314"/>
      <c r="S155" s="314"/>
      <c r="T155" s="314"/>
      <c r="U155" s="312"/>
      <c r="V155" s="312"/>
      <c r="W155" s="312"/>
      <c r="X155" s="312"/>
      <c r="Y155" s="314"/>
      <c r="Z155" s="315"/>
      <c r="AA155" s="315"/>
      <c r="AC155" s="556"/>
    </row>
    <row r="156" spans="1:35" ht="15">
      <c r="A156" s="111"/>
      <c r="B156" s="836"/>
      <c r="C156" s="836"/>
      <c r="D156" s="836"/>
      <c r="E156" s="836"/>
      <c r="F156" s="836"/>
      <c r="G156" s="123"/>
      <c r="H156" s="34"/>
      <c r="I156" s="7">
        <f t="shared" ref="I156:I201" si="101">I155+1</f>
        <v>3</v>
      </c>
      <c r="J156" s="194" t="s">
        <v>25</v>
      </c>
      <c r="K156" s="847" t="str">
        <f>'Input '!$B$2</f>
        <v>Project X Major Rehabilitation</v>
      </c>
      <c r="L156" s="847"/>
      <c r="M156" s="847"/>
      <c r="N156" s="847"/>
      <c r="O156" s="847"/>
      <c r="P156" s="847"/>
      <c r="Q156" s="847"/>
      <c r="R156" s="847"/>
      <c r="S156" s="198"/>
      <c r="T156" s="199" t="s">
        <v>24</v>
      </c>
      <c r="U156" s="196"/>
      <c r="V156" s="195" t="str">
        <f>'Input '!$B$1</f>
        <v xml:space="preserve">XXX District </v>
      </c>
      <c r="W156" s="196"/>
      <c r="X156" s="196"/>
      <c r="Y156" s="198"/>
      <c r="Z156" s="199" t="s">
        <v>27</v>
      </c>
      <c r="AA156" s="316">
        <f>'Input '!$B$7</f>
        <v>43739</v>
      </c>
      <c r="AC156" s="556"/>
    </row>
    <row r="157" spans="1:35">
      <c r="A157" s="111"/>
      <c r="B157" s="112"/>
      <c r="C157" s="112"/>
      <c r="D157" s="86"/>
      <c r="E157" s="86"/>
      <c r="F157" s="163"/>
      <c r="G157" s="163"/>
      <c r="I157" s="7">
        <f t="shared" si="101"/>
        <v>4</v>
      </c>
      <c r="J157" s="194" t="s">
        <v>26</v>
      </c>
      <c r="K157" s="195" t="str">
        <f>'Input '!$B$4</f>
        <v>Somewhere</v>
      </c>
      <c r="L157" s="196"/>
      <c r="M157" s="197"/>
      <c r="N157" s="196"/>
      <c r="O157" s="196"/>
      <c r="P157" s="196"/>
      <c r="Q157" s="196"/>
      <c r="R157" s="198"/>
      <c r="S157" s="198"/>
      <c r="T157" s="199" t="s">
        <v>28</v>
      </c>
      <c r="U157" s="196"/>
      <c r="V157" s="200" t="str">
        <f>'Input '!$A$15</f>
        <v xml:space="preserve">  CHIEF, COST ENGINEERING, xxx</v>
      </c>
      <c r="W157" s="196"/>
      <c r="X157" s="196"/>
      <c r="Y157" s="198"/>
      <c r="Z157" s="201"/>
      <c r="AA157" s="202"/>
      <c r="AC157" s="555"/>
    </row>
    <row r="158" spans="1:35">
      <c r="A158" s="111"/>
      <c r="B158" s="113"/>
      <c r="C158" s="113"/>
      <c r="D158" s="86"/>
      <c r="E158" s="86"/>
      <c r="F158" s="163"/>
      <c r="G158" s="163"/>
      <c r="I158" s="7">
        <f t="shared" si="101"/>
        <v>5</v>
      </c>
      <c r="J158" s="203" t="s">
        <v>338</v>
      </c>
      <c r="K158" s="196"/>
      <c r="L158" s="204" t="str">
        <f>'Input '!$B$8</f>
        <v>Project X Major Rehabilitation Report June 2019</v>
      </c>
      <c r="M158" s="196"/>
      <c r="N158" s="196"/>
      <c r="O158" s="196"/>
      <c r="P158" s="196"/>
      <c r="Q158" s="196"/>
      <c r="R158" s="198"/>
      <c r="S158" s="198"/>
      <c r="T158" s="198"/>
      <c r="U158" s="196"/>
      <c r="V158" s="196"/>
      <c r="W158" s="196"/>
      <c r="X158" s="196"/>
      <c r="Y158" s="198"/>
      <c r="Z158" s="202"/>
      <c r="AA158" s="201"/>
      <c r="AC158" s="554"/>
    </row>
    <row r="159" spans="1:35" ht="13.5" thickBot="1">
      <c r="A159" s="111"/>
      <c r="B159" s="114"/>
      <c r="C159" s="114"/>
      <c r="D159" s="115"/>
      <c r="E159" s="115"/>
      <c r="F159" s="163"/>
      <c r="G159" s="163"/>
      <c r="I159" s="7">
        <f t="shared" si="101"/>
        <v>6</v>
      </c>
      <c r="J159" s="205"/>
      <c r="K159" s="205"/>
      <c r="L159" s="317"/>
      <c r="M159" s="317"/>
      <c r="N159" s="205"/>
      <c r="O159" s="317"/>
      <c r="P159" s="205"/>
      <c r="Q159" s="205"/>
      <c r="R159" s="207"/>
      <c r="S159" s="207"/>
      <c r="T159" s="207"/>
      <c r="U159" s="205"/>
      <c r="V159" s="205"/>
      <c r="W159" s="205"/>
      <c r="X159" s="205"/>
      <c r="Y159" s="207"/>
      <c r="Z159" s="208"/>
      <c r="AA159" s="208"/>
      <c r="AC159" s="555"/>
    </row>
    <row r="160" spans="1:35" ht="43.15" customHeight="1" thickTop="1" thickBot="1">
      <c r="A160" s="111"/>
      <c r="B160" s="110"/>
      <c r="C160" s="110"/>
      <c r="D160" s="86"/>
      <c r="E160" s="86"/>
      <c r="F160" s="163"/>
      <c r="G160" s="115"/>
      <c r="I160" s="7">
        <f t="shared" si="101"/>
        <v>7</v>
      </c>
      <c r="J160" s="828" t="s">
        <v>516</v>
      </c>
      <c r="K160" s="829"/>
      <c r="L160" s="830" t="s">
        <v>429</v>
      </c>
      <c r="M160" s="831"/>
      <c r="N160" s="831"/>
      <c r="O160" s="831"/>
      <c r="P160" s="209"/>
      <c r="Q160" s="822" t="s">
        <v>511</v>
      </c>
      <c r="R160" s="823"/>
      <c r="S160" s="823"/>
      <c r="T160" s="823"/>
      <c r="U160" s="209"/>
      <c r="V160" s="824" t="s">
        <v>428</v>
      </c>
      <c r="W160" s="825"/>
      <c r="X160" s="825"/>
      <c r="Y160" s="825"/>
      <c r="Z160" s="825"/>
      <c r="AA160" s="826"/>
      <c r="AC160" s="554"/>
      <c r="AD160" s="17"/>
      <c r="AE160" s="17"/>
      <c r="AF160" s="17"/>
      <c r="AG160" s="17"/>
      <c r="AH160" s="17"/>
      <c r="AI160" s="17"/>
    </row>
    <row r="161" spans="1:29" ht="39.75" customHeight="1" thickTop="1">
      <c r="A161" s="96"/>
      <c r="B161" s="96"/>
      <c r="C161" s="96"/>
      <c r="D161" s="97"/>
      <c r="E161" s="98"/>
      <c r="F161" s="163"/>
      <c r="G161" s="86"/>
      <c r="I161" s="7">
        <f t="shared" si="101"/>
        <v>8</v>
      </c>
      <c r="J161" s="196"/>
      <c r="K161" s="212"/>
      <c r="L161" s="832" t="s">
        <v>29</v>
      </c>
      <c r="M161" s="833"/>
      <c r="N161" s="833"/>
      <c r="O161" s="644">
        <f>O$66</f>
        <v>43739</v>
      </c>
      <c r="P161" s="318"/>
      <c r="Q161" s="848" t="s">
        <v>53</v>
      </c>
      <c r="R161" s="849"/>
      <c r="S161" s="849"/>
      <c r="T161" s="319">
        <f>'Input '!$B$5</f>
        <v>2020</v>
      </c>
      <c r="U161" s="318"/>
      <c r="V161" s="203"/>
      <c r="W161" s="196"/>
      <c r="X161" s="196"/>
      <c r="Y161" s="198"/>
      <c r="Z161" s="201"/>
      <c r="AA161" s="320"/>
      <c r="AC161" s="555"/>
    </row>
    <row r="162" spans="1:29">
      <c r="A162" s="99"/>
      <c r="B162" s="100"/>
      <c r="C162" s="100"/>
      <c r="D162" s="86"/>
      <c r="E162" s="86"/>
      <c r="F162" s="163"/>
      <c r="G162" s="97"/>
      <c r="I162" s="7">
        <f t="shared" si="101"/>
        <v>9</v>
      </c>
      <c r="J162" s="196" t="s">
        <v>40</v>
      </c>
      <c r="K162" s="212"/>
      <c r="L162" s="834" t="s">
        <v>30</v>
      </c>
      <c r="M162" s="835"/>
      <c r="N162" s="835"/>
      <c r="O162" s="643">
        <f>VLOOKUP( G164,'Input '!$C$74:$D$194,2)</f>
        <v>45200</v>
      </c>
      <c r="P162" s="213"/>
      <c r="Q162" s="850" t="s">
        <v>54</v>
      </c>
      <c r="R162" s="851"/>
      <c r="S162" s="851"/>
      <c r="T162" s="321" t="str">
        <f>"1  OCT "&amp;RIGHT(FIXED(VALUE(T161-1),0,TRUE),2)</f>
        <v>1  OCT 19</v>
      </c>
      <c r="U162" s="213"/>
      <c r="V162" s="196"/>
      <c r="W162" s="196"/>
      <c r="X162" s="196"/>
      <c r="Y162" s="322"/>
      <c r="Z162" s="201"/>
      <c r="AA162" s="217"/>
      <c r="AC162" s="555"/>
    </row>
    <row r="163" spans="1:29" ht="16.5" thickBot="1">
      <c r="A163" s="99"/>
      <c r="B163" s="101"/>
      <c r="C163" s="100"/>
      <c r="D163" s="448"/>
      <c r="E163" s="161"/>
      <c r="F163" s="4"/>
      <c r="G163" s="161"/>
      <c r="H163" s="32"/>
      <c r="I163" s="7">
        <f t="shared" si="101"/>
        <v>10</v>
      </c>
      <c r="J163" s="196"/>
      <c r="K163" s="210"/>
      <c r="L163" s="218"/>
      <c r="M163" s="196"/>
      <c r="N163" s="323"/>
      <c r="O163" s="196"/>
      <c r="P163" s="213"/>
      <c r="Q163" s="223"/>
      <c r="R163" s="198"/>
      <c r="S163" s="324"/>
      <c r="T163" s="322"/>
      <c r="U163" s="213"/>
      <c r="V163" s="196"/>
      <c r="W163" s="196"/>
      <c r="X163" s="196"/>
      <c r="Y163" s="322"/>
      <c r="Z163" s="201"/>
      <c r="AA163" s="217"/>
      <c r="AC163" s="555"/>
    </row>
    <row r="164" spans="1:29" ht="15.75" thickBot="1">
      <c r="A164" s="102"/>
      <c r="B164" s="104" t="s">
        <v>411</v>
      </c>
      <c r="C164" s="102"/>
      <c r="D164" s="145" t="str">
        <f>FIXED(HLOOKUP(G164,cwccis,4),0,TRUE)&amp;HLOOKUP(G164,cwccis,5)</f>
        <v>2023(Oct - Dec)</v>
      </c>
      <c r="E164" s="103"/>
      <c r="F164" s="180" t="s">
        <v>853</v>
      </c>
      <c r="G164" s="600" t="str">
        <f>G$69</f>
        <v>2024Q1</v>
      </c>
      <c r="H164" s="11"/>
      <c r="I164" s="7">
        <f t="shared" si="101"/>
        <v>11</v>
      </c>
      <c r="J164" s="226" t="s">
        <v>50</v>
      </c>
      <c r="K164" s="227" t="s">
        <v>51</v>
      </c>
      <c r="L164" s="228" t="s">
        <v>31</v>
      </c>
      <c r="M164" s="226" t="s">
        <v>32</v>
      </c>
      <c r="N164" s="226" t="s">
        <v>32</v>
      </c>
      <c r="O164" s="226" t="s">
        <v>33</v>
      </c>
      <c r="P164" s="213"/>
      <c r="Q164" s="230" t="s">
        <v>58</v>
      </c>
      <c r="R164" s="322" t="s">
        <v>31</v>
      </c>
      <c r="S164" s="322" t="s">
        <v>32</v>
      </c>
      <c r="T164" s="322" t="s">
        <v>33</v>
      </c>
      <c r="U164" s="213"/>
      <c r="V164" s="230" t="s">
        <v>71</v>
      </c>
      <c r="W164" s="599" t="s">
        <v>859</v>
      </c>
      <c r="X164" s="325"/>
      <c r="Y164" s="322" t="s">
        <v>31</v>
      </c>
      <c r="Z164" s="326" t="s">
        <v>32</v>
      </c>
      <c r="AA164" s="232" t="s">
        <v>34</v>
      </c>
      <c r="AC164" s="555"/>
    </row>
    <row r="165" spans="1:29">
      <c r="A165" s="99"/>
      <c r="B165" s="104" t="s">
        <v>412</v>
      </c>
      <c r="C165" s="102"/>
      <c r="D165" s="145" t="str">
        <f>FIXED(HLOOKUP(G165,cwccis,4),0,TRUE)&amp;HLOOKUP(G165,cwccis,5)</f>
        <v>2019(Oct - Dec)</v>
      </c>
      <c r="E165" s="86"/>
      <c r="F165" s="180" t="s">
        <v>510</v>
      </c>
      <c r="G165" s="120" t="str">
        <f>VLOOKUP(T161,'Input '!$B$74:$C$194,2,FALSE)</f>
        <v>2020Q1</v>
      </c>
      <c r="H165" s="11"/>
      <c r="I165" s="7">
        <f t="shared" si="101"/>
        <v>12</v>
      </c>
      <c r="J165" s="233" t="s">
        <v>35</v>
      </c>
      <c r="K165" s="233" t="s">
        <v>52</v>
      </c>
      <c r="L165" s="234" t="s">
        <v>56</v>
      </c>
      <c r="M165" s="233" t="s">
        <v>56</v>
      </c>
      <c r="N165" s="233" t="s">
        <v>57</v>
      </c>
      <c r="O165" s="233" t="s">
        <v>56</v>
      </c>
      <c r="P165" s="213"/>
      <c r="Q165" s="233" t="s">
        <v>57</v>
      </c>
      <c r="R165" s="327" t="s">
        <v>56</v>
      </c>
      <c r="S165" s="327" t="s">
        <v>56</v>
      </c>
      <c r="T165" s="327" t="s">
        <v>56</v>
      </c>
      <c r="U165" s="213"/>
      <c r="V165" s="233" t="s">
        <v>70</v>
      </c>
      <c r="W165" s="233" t="s">
        <v>57</v>
      </c>
      <c r="X165" s="233"/>
      <c r="Y165" s="327" t="s">
        <v>56</v>
      </c>
      <c r="Z165" s="327" t="s">
        <v>56</v>
      </c>
      <c r="AA165" s="238" t="s">
        <v>56</v>
      </c>
      <c r="AC165" s="555"/>
    </row>
    <row r="166" spans="1:29">
      <c r="A166" s="99"/>
      <c r="B166" s="102"/>
      <c r="C166" s="102"/>
      <c r="D166" s="86"/>
      <c r="E166" s="86"/>
      <c r="F166" s="162"/>
      <c r="G166" s="105"/>
      <c r="H166" s="11"/>
      <c r="I166" s="7">
        <f t="shared" si="101"/>
        <v>13</v>
      </c>
      <c r="J166" s="239" t="s">
        <v>385</v>
      </c>
      <c r="K166" s="239" t="s">
        <v>386</v>
      </c>
      <c r="L166" s="240" t="s">
        <v>387</v>
      </c>
      <c r="M166" s="239" t="s">
        <v>388</v>
      </c>
      <c r="N166" s="239" t="s">
        <v>389</v>
      </c>
      <c r="O166" s="239" t="s">
        <v>390</v>
      </c>
      <c r="P166" s="241"/>
      <c r="Q166" s="239" t="s">
        <v>391</v>
      </c>
      <c r="R166" s="242" t="s">
        <v>392</v>
      </c>
      <c r="S166" s="242" t="s">
        <v>393</v>
      </c>
      <c r="T166" s="242" t="s">
        <v>394</v>
      </c>
      <c r="U166" s="241"/>
      <c r="V166" s="239" t="s">
        <v>399</v>
      </c>
      <c r="W166" s="239" t="s">
        <v>395</v>
      </c>
      <c r="X166" s="239"/>
      <c r="Y166" s="242" t="s">
        <v>396</v>
      </c>
      <c r="Z166" s="242" t="s">
        <v>397</v>
      </c>
      <c r="AA166" s="243" t="s">
        <v>398</v>
      </c>
      <c r="AC166" s="555"/>
    </row>
    <row r="167" spans="1:29">
      <c r="A167" s="99"/>
      <c r="B167" s="102"/>
      <c r="C167" s="102"/>
      <c r="D167" s="103"/>
      <c r="E167" s="103"/>
      <c r="F167" s="162"/>
      <c r="G167" s="105"/>
      <c r="H167" s="12"/>
      <c r="I167" s="7">
        <f t="shared" si="101"/>
        <v>14</v>
      </c>
      <c r="J167" s="196"/>
      <c r="K167" s="493" t="s">
        <v>488</v>
      </c>
      <c r="L167" s="328"/>
      <c r="M167" s="298"/>
      <c r="N167" s="196"/>
      <c r="O167" s="298"/>
      <c r="P167" s="213"/>
      <c r="Q167" s="196"/>
      <c r="R167" s="198"/>
      <c r="S167" s="198"/>
      <c r="T167" s="198"/>
      <c r="U167" s="213"/>
      <c r="V167" s="196"/>
      <c r="W167" s="196"/>
      <c r="X167" s="196"/>
      <c r="Y167" s="198"/>
      <c r="Z167" s="201"/>
      <c r="AA167" s="217"/>
      <c r="AC167" s="555"/>
    </row>
    <row r="168" spans="1:29" ht="15.75">
      <c r="A168" s="146">
        <f>HLOOKUP(G164,cwccis,VLOOKUP(J168,row,2))</f>
        <v>1233.52</v>
      </c>
      <c r="B168" s="146">
        <f>HLOOKUP(G165,cwccis,VLOOKUP(J168,row,2))</f>
        <v>1038.1199999999999</v>
      </c>
      <c r="C168" s="146">
        <f t="shared" ref="C168:C175" si="102">HLOOKUP(G168,cwccis,VLOOKUP(J168,row,2))</f>
        <v>1041.2</v>
      </c>
      <c r="D168" s="145" t="str">
        <f t="shared" ref="D168:D175" si="103">FIXED(HLOOKUP(G168,cwccis,4),0,TRUE)&amp;HLOOKUP(G168,cwccis,5)</f>
        <v>2020(Jan - Mar)</v>
      </c>
      <c r="E168" s="145" t="str">
        <f t="shared" ref="E168:E175" si="104">J168</f>
        <v>03</v>
      </c>
      <c r="F168" s="171" t="str">
        <f t="shared" ref="F168:F175" si="105">" Midpoint "&amp;J168</f>
        <v xml:space="preserve"> Midpoint 03</v>
      </c>
      <c r="G168" s="126" t="s">
        <v>863</v>
      </c>
      <c r="H168" s="11"/>
      <c r="I168" s="7">
        <f t="shared" si="101"/>
        <v>15</v>
      </c>
      <c r="J168" s="246" t="s">
        <v>76</v>
      </c>
      <c r="K168" s="247" t="str">
        <f t="shared" ref="K168:K175" si="106">VLOOKUP(J168,row,3)</f>
        <v>RESERVOIRS</v>
      </c>
      <c r="L168" s="329">
        <v>0</v>
      </c>
      <c r="M168" s="330">
        <f t="shared" ref="M168:M175" si="107">L168*N168</f>
        <v>0</v>
      </c>
      <c r="N168" s="602">
        <v>0</v>
      </c>
      <c r="O168" s="263">
        <f t="shared" ref="O168:O175" si="108">M168+L168</f>
        <v>0</v>
      </c>
      <c r="P168" s="213"/>
      <c r="Q168" s="331">
        <f t="shared" ref="Q168:Q175" si="109">IF(O168=0,0,B168/A168-1)</f>
        <v>0</v>
      </c>
      <c r="R168" s="250">
        <f t="shared" ref="R168:R175" si="110">SUM(+L168*(1+Q168),0)</f>
        <v>0</v>
      </c>
      <c r="S168" s="250">
        <f t="shared" ref="S168:S175" si="111">SUM(+M168*(1+Q168),0)</f>
        <v>0</v>
      </c>
      <c r="T168" s="250">
        <f t="shared" ref="T168:T175" si="112">S168+R168</f>
        <v>0</v>
      </c>
      <c r="U168" s="213"/>
      <c r="V168" s="332">
        <f t="shared" ref="V168:V175" si="113">IF(T168=0,0,G168)</f>
        <v>0</v>
      </c>
      <c r="W168" s="331">
        <f t="shared" ref="W168:W175" si="114">IF(L168=0,0,C168/B168-1)</f>
        <v>0</v>
      </c>
      <c r="X168" s="331"/>
      <c r="Y168" s="250">
        <f t="shared" ref="Y168:Y175" si="115">SUM(+R168*(1+W168),0)</f>
        <v>0</v>
      </c>
      <c r="Z168" s="333">
        <f t="shared" ref="Z168:Z175" si="116">SUM(+S168*(1+W168),0)</f>
        <v>0</v>
      </c>
      <c r="AA168" s="260">
        <f t="shared" ref="AA168:AA175" si="117">Y168+Z168</f>
        <v>0</v>
      </c>
      <c r="AC168" s="555"/>
    </row>
    <row r="169" spans="1:29" ht="15.75">
      <c r="A169" s="146">
        <f>HLOOKUP(G164,cwccis,VLOOKUP(J169,row,2))</f>
        <v>1160.26</v>
      </c>
      <c r="B169" s="146">
        <f>HLOOKUP(G165,cwccis,VLOOKUP(J169,row,2))</f>
        <v>897.27</v>
      </c>
      <c r="C169" s="146">
        <f t="shared" si="102"/>
        <v>901</v>
      </c>
      <c r="D169" s="145" t="str">
        <f t="shared" si="103"/>
        <v>2020(Jan - Mar)</v>
      </c>
      <c r="E169" s="145" t="str">
        <f t="shared" si="104"/>
        <v>04</v>
      </c>
      <c r="F169" s="171" t="str">
        <f t="shared" si="105"/>
        <v xml:space="preserve"> Midpoint 04</v>
      </c>
      <c r="G169" s="126" t="s">
        <v>863</v>
      </c>
      <c r="H169" s="11"/>
      <c r="I169" s="7">
        <f t="shared" si="101"/>
        <v>16</v>
      </c>
      <c r="J169" s="246" t="s">
        <v>77</v>
      </c>
      <c r="K169" s="247" t="str">
        <f t="shared" si="106"/>
        <v>DAMS</v>
      </c>
      <c r="L169" s="329">
        <v>0</v>
      </c>
      <c r="M169" s="330">
        <f t="shared" si="107"/>
        <v>0</v>
      </c>
      <c r="N169" s="602">
        <v>0</v>
      </c>
      <c r="O169" s="263">
        <f t="shared" si="108"/>
        <v>0</v>
      </c>
      <c r="P169" s="213"/>
      <c r="Q169" s="331">
        <f t="shared" si="109"/>
        <v>0</v>
      </c>
      <c r="R169" s="250">
        <f t="shared" si="110"/>
        <v>0</v>
      </c>
      <c r="S169" s="250">
        <f t="shared" si="111"/>
        <v>0</v>
      </c>
      <c r="T169" s="250">
        <f t="shared" si="112"/>
        <v>0</v>
      </c>
      <c r="U169" s="213"/>
      <c r="V169" s="332">
        <f t="shared" si="113"/>
        <v>0</v>
      </c>
      <c r="W169" s="331">
        <f t="shared" si="114"/>
        <v>0</v>
      </c>
      <c r="X169" s="331"/>
      <c r="Y169" s="250">
        <f t="shared" si="115"/>
        <v>0</v>
      </c>
      <c r="Z169" s="333">
        <f t="shared" si="116"/>
        <v>0</v>
      </c>
      <c r="AA169" s="260">
        <f t="shared" si="117"/>
        <v>0</v>
      </c>
      <c r="AC169" s="555"/>
    </row>
    <row r="170" spans="1:29" ht="15.75">
      <c r="A170" s="146">
        <f>HLOOKUP(G164,cwccis,VLOOKUP(J170,row,2))</f>
        <v>1167.05</v>
      </c>
      <c r="B170" s="146">
        <f>HLOOKUP(G165,cwccis,VLOOKUP(J170,row,2))</f>
        <v>896.16</v>
      </c>
      <c r="C170" s="146">
        <f t="shared" si="102"/>
        <v>899.9</v>
      </c>
      <c r="D170" s="145" t="str">
        <f t="shared" si="103"/>
        <v>2020(Jan - Mar)</v>
      </c>
      <c r="E170" s="145" t="str">
        <f t="shared" si="104"/>
        <v>05</v>
      </c>
      <c r="F170" s="171" t="str">
        <f t="shared" si="105"/>
        <v xml:space="preserve"> Midpoint 05</v>
      </c>
      <c r="G170" s="126" t="s">
        <v>863</v>
      </c>
      <c r="H170" s="11"/>
      <c r="I170" s="7">
        <f t="shared" si="101"/>
        <v>17</v>
      </c>
      <c r="J170" s="246" t="s">
        <v>78</v>
      </c>
      <c r="K170" s="247" t="str">
        <f t="shared" si="106"/>
        <v>LOCKS</v>
      </c>
      <c r="L170" s="329">
        <v>0</v>
      </c>
      <c r="M170" s="330">
        <f t="shared" si="107"/>
        <v>0</v>
      </c>
      <c r="N170" s="602">
        <v>0</v>
      </c>
      <c r="O170" s="263">
        <f t="shared" si="108"/>
        <v>0</v>
      </c>
      <c r="P170" s="213"/>
      <c r="Q170" s="331">
        <f t="shared" si="109"/>
        <v>0</v>
      </c>
      <c r="R170" s="250">
        <f t="shared" si="110"/>
        <v>0</v>
      </c>
      <c r="S170" s="250">
        <f t="shared" si="111"/>
        <v>0</v>
      </c>
      <c r="T170" s="250">
        <f t="shared" si="112"/>
        <v>0</v>
      </c>
      <c r="U170" s="213"/>
      <c r="V170" s="332">
        <f t="shared" si="113"/>
        <v>0</v>
      </c>
      <c r="W170" s="331">
        <f t="shared" si="114"/>
        <v>0</v>
      </c>
      <c r="X170" s="331"/>
      <c r="Y170" s="250">
        <f t="shared" si="115"/>
        <v>0</v>
      </c>
      <c r="Z170" s="333">
        <f t="shared" si="116"/>
        <v>0</v>
      </c>
      <c r="AA170" s="260">
        <f t="shared" si="117"/>
        <v>0</v>
      </c>
      <c r="AC170" s="555"/>
    </row>
    <row r="171" spans="1:29" ht="15.75">
      <c r="A171" s="146">
        <f>HLOOKUP(G164,cwccis,VLOOKUP(J171,row,2))</f>
        <v>1144.9000000000001</v>
      </c>
      <c r="B171" s="146">
        <f>HLOOKUP(G165,cwccis,VLOOKUP(J171,row,2))</f>
        <v>880.38</v>
      </c>
      <c r="C171" s="146">
        <f t="shared" si="102"/>
        <v>883.42</v>
      </c>
      <c r="D171" s="145" t="str">
        <f t="shared" si="103"/>
        <v>2020(Jan - Mar)</v>
      </c>
      <c r="E171" s="145" t="str">
        <f t="shared" si="104"/>
        <v>06</v>
      </c>
      <c r="F171" s="171" t="str">
        <f t="shared" si="105"/>
        <v xml:space="preserve"> Midpoint 06</v>
      </c>
      <c r="G171" s="126" t="s">
        <v>863</v>
      </c>
      <c r="H171" s="11"/>
      <c r="I171" s="7">
        <f t="shared" si="101"/>
        <v>18</v>
      </c>
      <c r="J171" s="246" t="s">
        <v>79</v>
      </c>
      <c r="K171" s="247" t="str">
        <f t="shared" si="106"/>
        <v>FISH &amp; WILDLIFE FACILITIES</v>
      </c>
      <c r="L171" s="329">
        <v>0</v>
      </c>
      <c r="M171" s="330">
        <f t="shared" si="107"/>
        <v>0</v>
      </c>
      <c r="N171" s="602">
        <v>0</v>
      </c>
      <c r="O171" s="263">
        <f t="shared" si="108"/>
        <v>0</v>
      </c>
      <c r="P171" s="213"/>
      <c r="Q171" s="331">
        <f t="shared" si="109"/>
        <v>0</v>
      </c>
      <c r="R171" s="250">
        <f t="shared" si="110"/>
        <v>0</v>
      </c>
      <c r="S171" s="250">
        <f t="shared" si="111"/>
        <v>0</v>
      </c>
      <c r="T171" s="250">
        <f t="shared" si="112"/>
        <v>0</v>
      </c>
      <c r="U171" s="213"/>
      <c r="V171" s="332">
        <f t="shared" si="113"/>
        <v>0</v>
      </c>
      <c r="W171" s="331">
        <f t="shared" si="114"/>
        <v>0</v>
      </c>
      <c r="X171" s="331"/>
      <c r="Y171" s="250">
        <f t="shared" si="115"/>
        <v>0</v>
      </c>
      <c r="Z171" s="333">
        <f t="shared" si="116"/>
        <v>0</v>
      </c>
      <c r="AA171" s="260">
        <f t="shared" si="117"/>
        <v>0</v>
      </c>
      <c r="AC171" s="555"/>
    </row>
    <row r="172" spans="1:29" ht="15.75">
      <c r="A172" s="146">
        <f>HLOOKUP(G164,cwccis,VLOOKUP(J172,row,2))</f>
        <v>1063.71</v>
      </c>
      <c r="B172" s="146">
        <f>HLOOKUP(G165,cwccis,VLOOKUP(J172,row,2))</f>
        <v>811.48</v>
      </c>
      <c r="C172" s="146">
        <f t="shared" si="102"/>
        <v>812.05</v>
      </c>
      <c r="D172" s="145" t="str">
        <f t="shared" si="103"/>
        <v>2020(Jan - Mar)</v>
      </c>
      <c r="E172" s="145" t="str">
        <f t="shared" si="104"/>
        <v>07</v>
      </c>
      <c r="F172" s="171" t="str">
        <f t="shared" si="105"/>
        <v xml:space="preserve"> Midpoint 07</v>
      </c>
      <c r="G172" s="126" t="s">
        <v>863</v>
      </c>
      <c r="H172" s="11"/>
      <c r="I172" s="7">
        <f t="shared" si="101"/>
        <v>19</v>
      </c>
      <c r="J172" s="246" t="s">
        <v>80</v>
      </c>
      <c r="K172" s="247" t="str">
        <f t="shared" si="106"/>
        <v>POWER PLANT</v>
      </c>
      <c r="L172" s="329">
        <v>0</v>
      </c>
      <c r="M172" s="330">
        <f t="shared" si="107"/>
        <v>0</v>
      </c>
      <c r="N172" s="602">
        <v>0</v>
      </c>
      <c r="O172" s="263">
        <f t="shared" si="108"/>
        <v>0</v>
      </c>
      <c r="P172" s="213"/>
      <c r="Q172" s="331">
        <f t="shared" si="109"/>
        <v>0</v>
      </c>
      <c r="R172" s="250">
        <f t="shared" si="110"/>
        <v>0</v>
      </c>
      <c r="S172" s="250">
        <f t="shared" si="111"/>
        <v>0</v>
      </c>
      <c r="T172" s="250">
        <f t="shared" si="112"/>
        <v>0</v>
      </c>
      <c r="U172" s="213"/>
      <c r="V172" s="332">
        <f t="shared" si="113"/>
        <v>0</v>
      </c>
      <c r="W172" s="331">
        <f t="shared" si="114"/>
        <v>0</v>
      </c>
      <c r="X172" s="331"/>
      <c r="Y172" s="250">
        <f t="shared" si="115"/>
        <v>0</v>
      </c>
      <c r="Z172" s="333">
        <f t="shared" si="116"/>
        <v>0</v>
      </c>
      <c r="AA172" s="260">
        <f t="shared" si="117"/>
        <v>0</v>
      </c>
      <c r="AC172" s="555"/>
    </row>
    <row r="173" spans="1:29" s="445" customFormat="1" ht="15.75">
      <c r="A173" s="146">
        <f>HLOOKUP($G$69,cwccis,VLOOKUP(J173,row,2))</f>
        <v>1166.71</v>
      </c>
      <c r="B173" s="146">
        <f>HLOOKUP(G165,cwccis,VLOOKUP(J173,row,2))</f>
        <v>918.54</v>
      </c>
      <c r="C173" s="146">
        <f t="shared" si="102"/>
        <v>920.64</v>
      </c>
      <c r="D173" s="145" t="str">
        <f t="shared" si="103"/>
        <v>2020(Jan - Mar)</v>
      </c>
      <c r="E173" s="145" t="str">
        <f t="shared" si="104"/>
        <v>08</v>
      </c>
      <c r="F173" s="171" t="str">
        <f t="shared" si="105"/>
        <v xml:space="preserve"> Midpoint 08</v>
      </c>
      <c r="G173" s="126" t="s">
        <v>863</v>
      </c>
      <c r="H173" s="32"/>
      <c r="I173" s="7">
        <f t="shared" si="101"/>
        <v>20</v>
      </c>
      <c r="J173" s="246" t="s">
        <v>74</v>
      </c>
      <c r="K173" s="247" t="str">
        <f t="shared" si="106"/>
        <v>ROADS, RAILROADS &amp; BRIDGES</v>
      </c>
      <c r="L173" s="329">
        <v>0</v>
      </c>
      <c r="M173" s="330">
        <f t="shared" si="107"/>
        <v>0</v>
      </c>
      <c r="N173" s="602">
        <v>0</v>
      </c>
      <c r="O173" s="263">
        <f t="shared" si="108"/>
        <v>0</v>
      </c>
      <c r="P173" s="213"/>
      <c r="Q173" s="331">
        <f t="shared" si="109"/>
        <v>0</v>
      </c>
      <c r="R173" s="250">
        <f t="shared" si="110"/>
        <v>0</v>
      </c>
      <c r="S173" s="250">
        <f t="shared" si="111"/>
        <v>0</v>
      </c>
      <c r="T173" s="250">
        <f t="shared" si="112"/>
        <v>0</v>
      </c>
      <c r="U173" s="213"/>
      <c r="V173" s="332">
        <f t="shared" si="113"/>
        <v>0</v>
      </c>
      <c r="W173" s="331">
        <f t="shared" si="114"/>
        <v>0</v>
      </c>
      <c r="X173" s="331"/>
      <c r="Y173" s="250">
        <f t="shared" si="115"/>
        <v>0</v>
      </c>
      <c r="Z173" s="333">
        <f t="shared" si="116"/>
        <v>0</v>
      </c>
      <c r="AA173" s="260">
        <f t="shared" si="117"/>
        <v>0</v>
      </c>
      <c r="AC173" s="555"/>
    </row>
    <row r="174" spans="1:29" s="445" customFormat="1" ht="15.75">
      <c r="A174" s="146">
        <f>HLOOKUP($G$69,cwccis,VLOOKUP(J174,row,2))</f>
        <v>1196.3599999999999</v>
      </c>
      <c r="B174" s="146">
        <f>HLOOKUP(G165,cwccis,VLOOKUP(J174,row,2))</f>
        <v>951.95</v>
      </c>
      <c r="C174" s="146">
        <f t="shared" si="102"/>
        <v>957.07</v>
      </c>
      <c r="D174" s="145" t="str">
        <f t="shared" si="103"/>
        <v>2020(Jan - Mar)</v>
      </c>
      <c r="E174" s="145" t="str">
        <f t="shared" si="104"/>
        <v>09</v>
      </c>
      <c r="F174" s="171" t="str">
        <f t="shared" si="105"/>
        <v xml:space="preserve"> Midpoint 09</v>
      </c>
      <c r="G174" s="126" t="s">
        <v>863</v>
      </c>
      <c r="H174" s="32"/>
      <c r="I174" s="7">
        <f t="shared" si="101"/>
        <v>21</v>
      </c>
      <c r="J174" s="246" t="s">
        <v>81</v>
      </c>
      <c r="K174" s="247" t="str">
        <f t="shared" si="106"/>
        <v>CHANNELS &amp; CANALS</v>
      </c>
      <c r="L174" s="329">
        <v>0</v>
      </c>
      <c r="M174" s="330">
        <f t="shared" si="107"/>
        <v>0</v>
      </c>
      <c r="N174" s="602">
        <v>0</v>
      </c>
      <c r="O174" s="263">
        <f t="shared" si="108"/>
        <v>0</v>
      </c>
      <c r="P174" s="213"/>
      <c r="Q174" s="331">
        <f t="shared" si="109"/>
        <v>0</v>
      </c>
      <c r="R174" s="250">
        <f t="shared" si="110"/>
        <v>0</v>
      </c>
      <c r="S174" s="250">
        <f t="shared" si="111"/>
        <v>0</v>
      </c>
      <c r="T174" s="250">
        <f t="shared" si="112"/>
        <v>0</v>
      </c>
      <c r="U174" s="213"/>
      <c r="V174" s="332">
        <f t="shared" si="113"/>
        <v>0</v>
      </c>
      <c r="W174" s="331">
        <f t="shared" si="114"/>
        <v>0</v>
      </c>
      <c r="X174" s="331"/>
      <c r="Y174" s="250">
        <f t="shared" si="115"/>
        <v>0</v>
      </c>
      <c r="Z174" s="333">
        <f t="shared" si="116"/>
        <v>0</v>
      </c>
      <c r="AA174" s="260">
        <f t="shared" si="117"/>
        <v>0</v>
      </c>
      <c r="AC174" s="555"/>
    </row>
    <row r="175" spans="1:29" s="445" customFormat="1" ht="15.75">
      <c r="A175" s="146">
        <f>HLOOKUP($G$69,cwccis,VLOOKUP(J175,row,2))</f>
        <v>1140.73</v>
      </c>
      <c r="B175" s="146">
        <f>HLOOKUP(G165,cwccis,VLOOKUP(J175,row,2))</f>
        <v>905</v>
      </c>
      <c r="C175" s="146">
        <f t="shared" si="102"/>
        <v>908.51</v>
      </c>
      <c r="D175" s="145" t="str">
        <f t="shared" si="103"/>
        <v>2020(Jan - Mar)</v>
      </c>
      <c r="E175" s="145" t="str">
        <f t="shared" si="104"/>
        <v>10</v>
      </c>
      <c r="F175" s="171" t="str">
        <f t="shared" si="105"/>
        <v xml:space="preserve"> Midpoint 10</v>
      </c>
      <c r="G175" s="126" t="s">
        <v>863</v>
      </c>
      <c r="H175" s="32"/>
      <c r="I175" s="7">
        <f t="shared" si="101"/>
        <v>22</v>
      </c>
      <c r="J175" s="246" t="s">
        <v>82</v>
      </c>
      <c r="K175" s="247" t="str">
        <f t="shared" si="106"/>
        <v>BREAKWATER &amp; SEAWALLS</v>
      </c>
      <c r="L175" s="329">
        <v>0</v>
      </c>
      <c r="M175" s="330">
        <f t="shared" si="107"/>
        <v>0</v>
      </c>
      <c r="N175" s="602">
        <v>0</v>
      </c>
      <c r="O175" s="263">
        <f t="shared" si="108"/>
        <v>0</v>
      </c>
      <c r="P175" s="213"/>
      <c r="Q175" s="331">
        <f t="shared" si="109"/>
        <v>0</v>
      </c>
      <c r="R175" s="250">
        <f t="shared" si="110"/>
        <v>0</v>
      </c>
      <c r="S175" s="250">
        <f t="shared" si="111"/>
        <v>0</v>
      </c>
      <c r="T175" s="250">
        <f t="shared" si="112"/>
        <v>0</v>
      </c>
      <c r="U175" s="213"/>
      <c r="V175" s="332">
        <f t="shared" si="113"/>
        <v>0</v>
      </c>
      <c r="W175" s="331">
        <f t="shared" si="114"/>
        <v>0</v>
      </c>
      <c r="X175" s="331"/>
      <c r="Y175" s="250">
        <f t="shared" si="115"/>
        <v>0</v>
      </c>
      <c r="Z175" s="333">
        <f t="shared" si="116"/>
        <v>0</v>
      </c>
      <c r="AA175" s="260">
        <f t="shared" si="117"/>
        <v>0</v>
      </c>
      <c r="AC175" s="555"/>
    </row>
    <row r="176" spans="1:29">
      <c r="A176" s="99"/>
      <c r="B176" s="102"/>
      <c r="C176" s="102"/>
      <c r="D176" s="103"/>
      <c r="E176" s="103"/>
      <c r="F176" s="162"/>
      <c r="G176" s="103"/>
      <c r="H176" s="12"/>
      <c r="I176" s="7">
        <f>I172+1</f>
        <v>20</v>
      </c>
      <c r="J176" s="283" t="s">
        <v>40</v>
      </c>
      <c r="K176" s="334"/>
      <c r="L176" s="335" t="s">
        <v>40</v>
      </c>
      <c r="M176" s="336"/>
      <c r="N176" s="337"/>
      <c r="O176" s="269"/>
      <c r="P176" s="213"/>
      <c r="Q176" s="337"/>
      <c r="R176" s="269"/>
      <c r="S176" s="269"/>
      <c r="T176" s="269"/>
      <c r="U176" s="213"/>
      <c r="V176" s="338"/>
      <c r="W176" s="337"/>
      <c r="X176" s="337"/>
      <c r="Y176" s="269"/>
      <c r="Z176" s="333"/>
      <c r="AA176" s="260"/>
      <c r="AC176" s="555"/>
    </row>
    <row r="177" spans="1:35" ht="15">
      <c r="A177" s="99"/>
      <c r="B177" s="102"/>
      <c r="C177" s="102"/>
      <c r="D177" s="103"/>
      <c r="E177" s="103"/>
      <c r="F177" s="162"/>
      <c r="G177" s="103"/>
      <c r="H177" s="12"/>
      <c r="I177" s="7">
        <f t="shared" si="101"/>
        <v>21</v>
      </c>
      <c r="J177" s="244"/>
      <c r="K177" s="253"/>
      <c r="L177" s="254" t="s">
        <v>36</v>
      </c>
      <c r="M177" s="256" t="s">
        <v>36</v>
      </c>
      <c r="N177" s="603" t="s">
        <v>36</v>
      </c>
      <c r="O177" s="256" t="s">
        <v>36</v>
      </c>
      <c r="P177" s="213"/>
      <c r="Q177" s="253"/>
      <c r="R177" s="256" t="s">
        <v>36</v>
      </c>
      <c r="S177" s="256" t="s">
        <v>36</v>
      </c>
      <c r="T177" s="256" t="s">
        <v>36</v>
      </c>
      <c r="U177" s="213"/>
      <c r="V177" s="253"/>
      <c r="W177" s="253"/>
      <c r="X177" s="253"/>
      <c r="Y177" s="256" t="s">
        <v>36</v>
      </c>
      <c r="Z177" s="339" t="s">
        <v>36</v>
      </c>
      <c r="AA177" s="340" t="s">
        <v>36</v>
      </c>
      <c r="AC177" s="555"/>
      <c r="AE177" s="15"/>
      <c r="AF177" s="15"/>
      <c r="AG177" s="15"/>
      <c r="AH177" s="15"/>
      <c r="AI177" s="15"/>
    </row>
    <row r="178" spans="1:35" ht="15">
      <c r="A178" s="99"/>
      <c r="B178" s="102"/>
      <c r="C178" s="102"/>
      <c r="D178" s="86"/>
      <c r="E178" s="86"/>
      <c r="F178" s="172"/>
      <c r="G178" s="86"/>
      <c r="H178" s="12"/>
      <c r="I178" s="7">
        <f t="shared" si="101"/>
        <v>22</v>
      </c>
      <c r="J178" s="244"/>
      <c r="K178" s="259" t="s">
        <v>64</v>
      </c>
      <c r="L178" s="248">
        <f>SUM(L168:L176)</f>
        <v>0</v>
      </c>
      <c r="M178" s="250">
        <f>SUM(M168:M176)</f>
        <v>0</v>
      </c>
      <c r="N178" s="440">
        <f>IF(L178&gt;0,O178/L178-1,0)</f>
        <v>0</v>
      </c>
      <c r="O178" s="341">
        <f>L178+M178</f>
        <v>0</v>
      </c>
      <c r="P178" s="213"/>
      <c r="Q178" s="196"/>
      <c r="R178" s="250">
        <f>SUM(R168:R176)</f>
        <v>0</v>
      </c>
      <c r="S178" s="250">
        <f>SUM(S168:S176)</f>
        <v>0</v>
      </c>
      <c r="T178" s="250">
        <f>R178+S178</f>
        <v>0</v>
      </c>
      <c r="U178" s="213"/>
      <c r="V178" s="196"/>
      <c r="W178" s="196"/>
      <c r="X178" s="196"/>
      <c r="Y178" s="250">
        <f>SUM(Y168:Y176)</f>
        <v>0</v>
      </c>
      <c r="Z178" s="333">
        <f>SUM(Z168:Z176)</f>
        <v>0</v>
      </c>
      <c r="AA178" s="260">
        <f>Y178+Z178</f>
        <v>0</v>
      </c>
      <c r="AC178" s="561">
        <f>SUM(AA168:AA176)</f>
        <v>0</v>
      </c>
      <c r="AD178" s="15"/>
      <c r="AE178" s="17"/>
      <c r="AF178" s="17"/>
      <c r="AG178" s="17"/>
      <c r="AH178" s="17"/>
      <c r="AI178" s="17"/>
    </row>
    <row r="179" spans="1:35" ht="15">
      <c r="A179" s="99"/>
      <c r="B179" s="102"/>
      <c r="C179" s="102"/>
      <c r="D179" s="86"/>
      <c r="E179" s="86"/>
      <c r="F179" s="172"/>
      <c r="G179" s="86"/>
      <c r="H179" s="12"/>
      <c r="I179" s="7">
        <f t="shared" si="101"/>
        <v>23</v>
      </c>
      <c r="J179" s="244"/>
      <c r="K179" s="196"/>
      <c r="L179" s="261"/>
      <c r="M179" s="269"/>
      <c r="N179" s="604"/>
      <c r="O179" s="272"/>
      <c r="P179" s="213"/>
      <c r="Q179" s="196"/>
      <c r="R179" s="272"/>
      <c r="S179" s="272"/>
      <c r="T179" s="272"/>
      <c r="U179" s="213"/>
      <c r="V179" s="196"/>
      <c r="W179" s="196"/>
      <c r="X179" s="196"/>
      <c r="Y179" s="272"/>
      <c r="Z179" s="342"/>
      <c r="AA179" s="265"/>
      <c r="AC179" s="555"/>
      <c r="AD179" s="15"/>
      <c r="AE179" s="17"/>
      <c r="AF179" s="17"/>
      <c r="AG179" s="17"/>
      <c r="AH179" s="17"/>
      <c r="AI179" s="17"/>
    </row>
    <row r="180" spans="1:35" ht="15.75">
      <c r="A180" s="147">
        <f>HLOOKUP(G164,cwccis,VLOOKUP(E180,row,2))</f>
        <v>1149.32</v>
      </c>
      <c r="B180" s="148">
        <f>HLOOKUP(G165,cwccis,VLOOKUP(E180,row,2))</f>
        <v>893.31</v>
      </c>
      <c r="C180" s="146">
        <f>HLOOKUP(G180,cwccis,VLOOKUP(E180,row,2))</f>
        <v>844.49</v>
      </c>
      <c r="D180" s="145" t="str">
        <f>FIXED(HLOOKUP(G180,cwccis,4),0,TRUE)&amp;HLOOKUP(G180,cwccis,5)</f>
        <v>2017(Oct - Dec)</v>
      </c>
      <c r="E180" s="447" t="s">
        <v>677</v>
      </c>
      <c r="F180" s="162" t="s">
        <v>400</v>
      </c>
      <c r="G180" s="126" t="s">
        <v>715</v>
      </c>
      <c r="H180" s="11"/>
      <c r="I180" s="7">
        <f t="shared" si="101"/>
        <v>24</v>
      </c>
      <c r="J180" s="266" t="s">
        <v>59</v>
      </c>
      <c r="K180" s="343" t="s">
        <v>37</v>
      </c>
      <c r="L180" s="329">
        <v>0</v>
      </c>
      <c r="M180" s="330">
        <f>L180*N180</f>
        <v>0</v>
      </c>
      <c r="N180" s="605">
        <v>0</v>
      </c>
      <c r="O180" s="263">
        <f>L180+M180</f>
        <v>0</v>
      </c>
      <c r="P180" s="213"/>
      <c r="Q180" s="331">
        <f>IF(O180=0,0,B180/A180-1)</f>
        <v>0</v>
      </c>
      <c r="R180" s="250">
        <f>SUM(+L180*(1+Q180),0)</f>
        <v>0</v>
      </c>
      <c r="S180" s="250">
        <f>SUM(+M180*(1+Q180),0)</f>
        <v>0</v>
      </c>
      <c r="T180" s="250">
        <f>S180+R180</f>
        <v>0</v>
      </c>
      <c r="U180" s="213"/>
      <c r="V180" s="332">
        <f>IF(T180=0,0,G180)</f>
        <v>0</v>
      </c>
      <c r="W180" s="331">
        <f>IF(L180=0,0,C180/B180-1)</f>
        <v>0</v>
      </c>
      <c r="X180" s="331"/>
      <c r="Y180" s="250">
        <f>SUM(+R180*(1+W180),0)</f>
        <v>0</v>
      </c>
      <c r="Z180" s="333">
        <f>SUM(+S180*(1+W180),0)</f>
        <v>0</v>
      </c>
      <c r="AA180" s="260">
        <f>Y180+Z180</f>
        <v>0</v>
      </c>
      <c r="AC180" s="561">
        <f>AA180</f>
        <v>0</v>
      </c>
      <c r="AD180" s="15"/>
      <c r="AE180" s="17"/>
      <c r="AF180" s="17"/>
      <c r="AG180" s="17"/>
      <c r="AH180" s="17"/>
      <c r="AI180" s="17"/>
    </row>
    <row r="181" spans="1:35" ht="24">
      <c r="A181" s="99"/>
      <c r="B181" s="102"/>
      <c r="C181" s="102"/>
      <c r="D181" s="86"/>
      <c r="E181" s="86"/>
      <c r="F181" s="738" t="s">
        <v>678</v>
      </c>
      <c r="G181" s="86"/>
      <c r="H181" s="12"/>
      <c r="I181" s="7">
        <f t="shared" si="101"/>
        <v>25</v>
      </c>
      <c r="J181" s="244"/>
      <c r="K181" s="344"/>
      <c r="L181" s="345"/>
      <c r="M181" s="346"/>
      <c r="N181" s="610"/>
      <c r="O181" s="272"/>
      <c r="P181" s="213"/>
      <c r="Q181" s="196"/>
      <c r="R181" s="272"/>
      <c r="S181" s="272"/>
      <c r="T181" s="272"/>
      <c r="U181" s="213"/>
      <c r="V181" s="278"/>
      <c r="W181" s="196"/>
      <c r="X181" s="196"/>
      <c r="Y181" s="272"/>
      <c r="Z181" s="342"/>
      <c r="AA181" s="265"/>
      <c r="AC181" s="562"/>
      <c r="AD181" s="15"/>
      <c r="AE181" s="17"/>
      <c r="AF181" s="17"/>
      <c r="AG181" s="17"/>
      <c r="AH181" s="17"/>
      <c r="AI181" s="17"/>
    </row>
    <row r="182" spans="1:35" ht="16.5" customHeight="1">
      <c r="A182" s="99"/>
      <c r="B182" s="102"/>
      <c r="C182" s="102"/>
      <c r="D182" s="86"/>
      <c r="E182" s="86"/>
      <c r="F182" s="172"/>
      <c r="G182" s="86"/>
      <c r="H182" s="12"/>
      <c r="I182" s="7">
        <f t="shared" si="101"/>
        <v>26</v>
      </c>
      <c r="J182" s="601">
        <v>30</v>
      </c>
      <c r="K182" s="203" t="s">
        <v>38</v>
      </c>
      <c r="L182" s="261"/>
      <c r="M182" s="272"/>
      <c r="N182" s="610"/>
      <c r="O182" s="272"/>
      <c r="P182" s="213"/>
      <c r="Q182" s="331"/>
      <c r="R182" s="272"/>
      <c r="S182" s="272"/>
      <c r="T182" s="272"/>
      <c r="U182" s="213"/>
      <c r="V182" s="196"/>
      <c r="W182" s="331"/>
      <c r="X182" s="331"/>
      <c r="Y182" s="272"/>
      <c r="Z182" s="342"/>
      <c r="AA182" s="265"/>
      <c r="AC182" s="555"/>
      <c r="AD182" s="15"/>
      <c r="AE182" s="17"/>
      <c r="AF182" s="17"/>
      <c r="AG182" s="17"/>
      <c r="AH182" s="17"/>
      <c r="AI182" s="17"/>
    </row>
    <row r="183" spans="1:35" ht="15.75">
      <c r="A183" s="149">
        <f>HLOOKUP(G164,cwccis,VLOOKUP(J182,row,2))</f>
        <v>1.0382499999999999</v>
      </c>
      <c r="B183" s="149">
        <f>HLOOKUP(G165,cwccis,VLOOKUP(J182,row,2))</f>
        <v>1</v>
      </c>
      <c r="C183" s="150">
        <f>HLOOKUP(G183,cwccis,VLOOKUP(J182,row,2))</f>
        <v>1</v>
      </c>
      <c r="D183" s="145" t="str">
        <f>FIXED(HLOOKUP(G183,cwccis,4),0,TRUE)&amp;HLOOKUP(G183,cwccis,5)</f>
        <v>2018(Jan - Mar)</v>
      </c>
      <c r="E183" s="145">
        <f>J182</f>
        <v>30</v>
      </c>
      <c r="F183" s="173" t="s">
        <v>856</v>
      </c>
      <c r="G183" s="126" t="s">
        <v>862</v>
      </c>
      <c r="H183" s="13"/>
      <c r="I183" s="7">
        <f t="shared" si="101"/>
        <v>27</v>
      </c>
      <c r="J183" s="347">
        <f>'Input '!$D$11</f>
        <v>2.5000000000000001E-2</v>
      </c>
      <c r="K183" s="281" t="s">
        <v>42</v>
      </c>
      <c r="L183" s="348">
        <f>L178*J183</f>
        <v>0</v>
      </c>
      <c r="M183" s="330">
        <f t="shared" ref="M183:M193" si="118">L183*N183</f>
        <v>0</v>
      </c>
      <c r="N183" s="611">
        <v>0.1</v>
      </c>
      <c r="O183" s="250">
        <f t="shared" ref="O183:O193" si="119">M183+L183</f>
        <v>0</v>
      </c>
      <c r="P183" s="213"/>
      <c r="Q183" s="331">
        <f t="shared" ref="Q183:Q193" si="120">IF(O183=0,0,B183/A183-1)</f>
        <v>0</v>
      </c>
      <c r="R183" s="250">
        <f t="shared" ref="R183:R193" si="121">SUM(+L183*(1+Q183),0)</f>
        <v>0</v>
      </c>
      <c r="S183" s="250">
        <f t="shared" ref="S183:S193" si="122">SUM(+M183*(1+Q183),0)</f>
        <v>0</v>
      </c>
      <c r="T183" s="250">
        <f t="shared" ref="T183:T193" si="123">S183+R183</f>
        <v>0</v>
      </c>
      <c r="U183" s="213"/>
      <c r="V183" s="332">
        <f t="shared" ref="V183:V193" si="124">IF(T183=0,0,G183)</f>
        <v>0</v>
      </c>
      <c r="W183" s="331">
        <f t="shared" ref="W183:W193" si="125">IF(L183=0,0,C183/B183-1)</f>
        <v>0</v>
      </c>
      <c r="X183" s="331"/>
      <c r="Y183" s="250">
        <f t="shared" ref="Y183:Y193" si="126">SUM(+R183*(1+W183),0)</f>
        <v>0</v>
      </c>
      <c r="Z183" s="333">
        <f t="shared" ref="Z183:Z193" si="127">SUM(+S183*(1+W183),0)</f>
        <v>0</v>
      </c>
      <c r="AA183" s="260">
        <f t="shared" ref="AA183:AA193" si="128">Y183+Z183</f>
        <v>0</v>
      </c>
      <c r="AC183" s="561">
        <f t="shared" ref="AC183:AC192" si="129">AA183</f>
        <v>0</v>
      </c>
      <c r="AD183" s="15"/>
      <c r="AE183" s="17"/>
      <c r="AF183" s="17"/>
      <c r="AG183" s="17"/>
      <c r="AH183" s="17"/>
      <c r="AI183" s="17"/>
    </row>
    <row r="184" spans="1:35" ht="15">
      <c r="A184" s="149">
        <f>A183</f>
        <v>1.0382499999999999</v>
      </c>
      <c r="B184" s="149">
        <f>B183</f>
        <v>1</v>
      </c>
      <c r="C184" s="150">
        <f>C183</f>
        <v>1</v>
      </c>
      <c r="D184" s="146" t="str">
        <f>D183</f>
        <v>2018(Jan - Mar)</v>
      </c>
      <c r="E184" s="145">
        <f>J182</f>
        <v>30</v>
      </c>
      <c r="F184" s="174" t="str">
        <f>"From "&amp;F183</f>
        <v>From ENTER Design mid point period</v>
      </c>
      <c r="G184" s="146" t="str">
        <f>G183</f>
        <v>2018Q2</v>
      </c>
      <c r="H184" s="29"/>
      <c r="I184" s="7">
        <f t="shared" si="101"/>
        <v>28</v>
      </c>
      <c r="J184" s="347">
        <f>'Input '!$D$13</f>
        <v>0.01</v>
      </c>
      <c r="K184" s="281" t="s">
        <v>43</v>
      </c>
      <c r="L184" s="348">
        <f>L178*J184</f>
        <v>0</v>
      </c>
      <c r="M184" s="330">
        <f t="shared" si="118"/>
        <v>0</v>
      </c>
      <c r="N184" s="438">
        <f>N183</f>
        <v>0.1</v>
      </c>
      <c r="O184" s="250">
        <f t="shared" si="119"/>
        <v>0</v>
      </c>
      <c r="P184" s="213"/>
      <c r="Q184" s="331">
        <f t="shared" si="120"/>
        <v>0</v>
      </c>
      <c r="R184" s="250">
        <f t="shared" si="121"/>
        <v>0</v>
      </c>
      <c r="S184" s="250">
        <f t="shared" si="122"/>
        <v>0</v>
      </c>
      <c r="T184" s="250">
        <f t="shared" si="123"/>
        <v>0</v>
      </c>
      <c r="U184" s="213"/>
      <c r="V184" s="332">
        <f t="shared" si="124"/>
        <v>0</v>
      </c>
      <c r="W184" s="331">
        <f t="shared" si="125"/>
        <v>0</v>
      </c>
      <c r="X184" s="331"/>
      <c r="Y184" s="250">
        <f t="shared" si="126"/>
        <v>0</v>
      </c>
      <c r="Z184" s="333">
        <f t="shared" si="127"/>
        <v>0</v>
      </c>
      <c r="AA184" s="260">
        <f t="shared" si="128"/>
        <v>0</v>
      </c>
      <c r="AC184" s="561">
        <f t="shared" si="129"/>
        <v>0</v>
      </c>
      <c r="AD184" s="15"/>
      <c r="AE184" s="17"/>
      <c r="AF184" s="17"/>
      <c r="AG184" s="17"/>
      <c r="AH184" s="17"/>
      <c r="AI184" s="17"/>
    </row>
    <row r="185" spans="1:35" ht="15">
      <c r="A185" s="149">
        <f t="shared" ref="A185:C187" si="130">A184</f>
        <v>1.0382499999999999</v>
      </c>
      <c r="B185" s="149">
        <f t="shared" si="130"/>
        <v>1</v>
      </c>
      <c r="C185" s="150">
        <f t="shared" si="130"/>
        <v>1</v>
      </c>
      <c r="D185" s="146" t="str">
        <f>D183</f>
        <v>2018(Jan - Mar)</v>
      </c>
      <c r="E185" s="145">
        <f>J182</f>
        <v>30</v>
      </c>
      <c r="F185" s="174" t="str">
        <f>"From "&amp;F183</f>
        <v>From ENTER Design mid point period</v>
      </c>
      <c r="G185" s="146" t="str">
        <f>G183</f>
        <v>2018Q2</v>
      </c>
      <c r="H185" s="29"/>
      <c r="I185" s="7">
        <f t="shared" si="101"/>
        <v>29</v>
      </c>
      <c r="J185" s="347">
        <f>'Input '!$D$14</f>
        <v>0.15</v>
      </c>
      <c r="K185" s="281" t="s">
        <v>44</v>
      </c>
      <c r="L185" s="348">
        <f>L178*J185</f>
        <v>0</v>
      </c>
      <c r="M185" s="330">
        <f t="shared" si="118"/>
        <v>0</v>
      </c>
      <c r="N185" s="438">
        <f t="shared" ref="N185:N192" si="131">N184</f>
        <v>0.1</v>
      </c>
      <c r="O185" s="250">
        <f t="shared" si="119"/>
        <v>0</v>
      </c>
      <c r="P185" s="213"/>
      <c r="Q185" s="331">
        <f t="shared" si="120"/>
        <v>0</v>
      </c>
      <c r="R185" s="250">
        <f t="shared" si="121"/>
        <v>0</v>
      </c>
      <c r="S185" s="250">
        <f t="shared" si="122"/>
        <v>0</v>
      </c>
      <c r="T185" s="250">
        <f t="shared" si="123"/>
        <v>0</v>
      </c>
      <c r="U185" s="213"/>
      <c r="V185" s="332">
        <f t="shared" si="124"/>
        <v>0</v>
      </c>
      <c r="W185" s="331">
        <f t="shared" si="125"/>
        <v>0</v>
      </c>
      <c r="X185" s="331"/>
      <c r="Y185" s="250">
        <f t="shared" si="126"/>
        <v>0</v>
      </c>
      <c r="Z185" s="333">
        <f t="shared" si="127"/>
        <v>0</v>
      </c>
      <c r="AA185" s="260">
        <f t="shared" si="128"/>
        <v>0</v>
      </c>
      <c r="AC185" s="561">
        <f t="shared" si="129"/>
        <v>0</v>
      </c>
      <c r="AD185" s="15"/>
      <c r="AE185" s="17"/>
      <c r="AF185" s="17"/>
      <c r="AG185" s="17"/>
      <c r="AH185" s="17"/>
      <c r="AI185" s="17"/>
    </row>
    <row r="186" spans="1:35" ht="15">
      <c r="A186" s="149">
        <f t="shared" si="130"/>
        <v>1.0382499999999999</v>
      </c>
      <c r="B186" s="149">
        <f t="shared" si="130"/>
        <v>1</v>
      </c>
      <c r="C186" s="150">
        <f t="shared" si="130"/>
        <v>1</v>
      </c>
      <c r="D186" s="146" t="str">
        <f>D183</f>
        <v>2018(Jan - Mar)</v>
      </c>
      <c r="E186" s="145">
        <f>J182</f>
        <v>30</v>
      </c>
      <c r="F186" s="174" t="str">
        <f>"From "&amp;F183</f>
        <v>From ENTER Design mid point period</v>
      </c>
      <c r="G186" s="146" t="str">
        <f>G183</f>
        <v>2018Q2</v>
      </c>
      <c r="H186" s="29"/>
      <c r="I186" s="7">
        <f t="shared" si="101"/>
        <v>30</v>
      </c>
      <c r="J186" s="347">
        <f>'Input '!$D$15</f>
        <v>0.01</v>
      </c>
      <c r="K186" s="349" t="s">
        <v>512</v>
      </c>
      <c r="L186" s="348">
        <f>L178*J186</f>
        <v>0</v>
      </c>
      <c r="M186" s="330">
        <f t="shared" si="118"/>
        <v>0</v>
      </c>
      <c r="N186" s="438">
        <f t="shared" si="131"/>
        <v>0.1</v>
      </c>
      <c r="O186" s="250">
        <f t="shared" si="119"/>
        <v>0</v>
      </c>
      <c r="P186" s="213"/>
      <c r="Q186" s="331">
        <f t="shared" si="120"/>
        <v>0</v>
      </c>
      <c r="R186" s="250">
        <f t="shared" si="121"/>
        <v>0</v>
      </c>
      <c r="S186" s="250">
        <f t="shared" si="122"/>
        <v>0</v>
      </c>
      <c r="T186" s="250">
        <f t="shared" si="123"/>
        <v>0</v>
      </c>
      <c r="U186" s="213"/>
      <c r="V186" s="332">
        <f t="shared" si="124"/>
        <v>0</v>
      </c>
      <c r="W186" s="331">
        <f t="shared" si="125"/>
        <v>0</v>
      </c>
      <c r="X186" s="331"/>
      <c r="Y186" s="250">
        <f t="shared" si="126"/>
        <v>0</v>
      </c>
      <c r="Z186" s="333">
        <f t="shared" si="127"/>
        <v>0</v>
      </c>
      <c r="AA186" s="260">
        <f t="shared" si="128"/>
        <v>0</v>
      </c>
      <c r="AC186" s="561">
        <f t="shared" si="129"/>
        <v>0</v>
      </c>
      <c r="AD186" s="15"/>
      <c r="AE186" s="17"/>
      <c r="AF186" s="17"/>
      <c r="AG186" s="17"/>
      <c r="AH186" s="17"/>
      <c r="AI186" s="17"/>
    </row>
    <row r="187" spans="1:35" ht="15" customHeight="1">
      <c r="A187" s="149">
        <f t="shared" si="130"/>
        <v>1.0382499999999999</v>
      </c>
      <c r="B187" s="149">
        <f t="shared" si="130"/>
        <v>1</v>
      </c>
      <c r="C187" s="150">
        <f t="shared" si="130"/>
        <v>1</v>
      </c>
      <c r="D187" s="146" t="str">
        <f>D184</f>
        <v>2018(Jan - Mar)</v>
      </c>
      <c r="E187" s="145">
        <f>J182</f>
        <v>30</v>
      </c>
      <c r="F187" s="174" t="str">
        <f>"From "&amp;F184</f>
        <v>From From ENTER Design mid point period</v>
      </c>
      <c r="G187" s="146" t="str">
        <f>G184</f>
        <v>2018Q2</v>
      </c>
      <c r="H187" s="29"/>
      <c r="I187" s="7">
        <f t="shared" si="101"/>
        <v>31</v>
      </c>
      <c r="J187" s="347">
        <f>'Input '!$D$16</f>
        <v>0.01</v>
      </c>
      <c r="K187" s="350" t="s">
        <v>513</v>
      </c>
      <c r="L187" s="348">
        <f>L178*J187</f>
        <v>0</v>
      </c>
      <c r="M187" s="330">
        <f t="shared" si="118"/>
        <v>0</v>
      </c>
      <c r="N187" s="438">
        <f t="shared" si="131"/>
        <v>0.1</v>
      </c>
      <c r="O187" s="250">
        <f t="shared" si="119"/>
        <v>0</v>
      </c>
      <c r="P187" s="213"/>
      <c r="Q187" s="331">
        <f t="shared" si="120"/>
        <v>0</v>
      </c>
      <c r="R187" s="250">
        <f t="shared" si="121"/>
        <v>0</v>
      </c>
      <c r="S187" s="250">
        <f t="shared" si="122"/>
        <v>0</v>
      </c>
      <c r="T187" s="250">
        <f t="shared" si="123"/>
        <v>0</v>
      </c>
      <c r="U187" s="213"/>
      <c r="V187" s="332">
        <f t="shared" si="124"/>
        <v>0</v>
      </c>
      <c r="W187" s="331">
        <f t="shared" si="125"/>
        <v>0</v>
      </c>
      <c r="X187" s="331"/>
      <c r="Y187" s="250">
        <f t="shared" si="126"/>
        <v>0</v>
      </c>
      <c r="Z187" s="333">
        <f t="shared" si="127"/>
        <v>0</v>
      </c>
      <c r="AA187" s="260">
        <f t="shared" si="128"/>
        <v>0</v>
      </c>
      <c r="AC187" s="561">
        <f t="shared" si="129"/>
        <v>0</v>
      </c>
      <c r="AD187" s="15"/>
      <c r="AE187" s="17"/>
      <c r="AF187" s="17"/>
      <c r="AG187" s="17"/>
      <c r="AH187" s="17"/>
      <c r="AI187" s="17"/>
    </row>
    <row r="188" spans="1:35" ht="15">
      <c r="A188" s="149">
        <f>A186</f>
        <v>1.0382499999999999</v>
      </c>
      <c r="B188" s="149">
        <f>B186</f>
        <v>1</v>
      </c>
      <c r="C188" s="150">
        <f>C186</f>
        <v>1</v>
      </c>
      <c r="D188" s="146" t="str">
        <f>D183</f>
        <v>2018(Jan - Mar)</v>
      </c>
      <c r="E188" s="145">
        <f>J182</f>
        <v>30</v>
      </c>
      <c r="F188" s="174" t="str">
        <f>"From "&amp;F183</f>
        <v>From ENTER Design mid point period</v>
      </c>
      <c r="G188" s="146" t="str">
        <f>G183</f>
        <v>2018Q2</v>
      </c>
      <c r="H188" s="29"/>
      <c r="I188" s="7">
        <f t="shared" si="101"/>
        <v>32</v>
      </c>
      <c r="J188" s="347">
        <f>'Input '!$D$17</f>
        <v>0.01</v>
      </c>
      <c r="K188" s="281" t="s">
        <v>45</v>
      </c>
      <c r="L188" s="348">
        <f>L178*J188</f>
        <v>0</v>
      </c>
      <c r="M188" s="330">
        <f t="shared" si="118"/>
        <v>0</v>
      </c>
      <c r="N188" s="438">
        <f t="shared" si="131"/>
        <v>0.1</v>
      </c>
      <c r="O188" s="250">
        <f t="shared" si="119"/>
        <v>0</v>
      </c>
      <c r="P188" s="213"/>
      <c r="Q188" s="331">
        <f t="shared" si="120"/>
        <v>0</v>
      </c>
      <c r="R188" s="250">
        <f t="shared" si="121"/>
        <v>0</v>
      </c>
      <c r="S188" s="250">
        <f t="shared" si="122"/>
        <v>0</v>
      </c>
      <c r="T188" s="250">
        <f t="shared" si="123"/>
        <v>0</v>
      </c>
      <c r="U188" s="213"/>
      <c r="V188" s="332">
        <f t="shared" si="124"/>
        <v>0</v>
      </c>
      <c r="W188" s="331">
        <f t="shared" si="125"/>
        <v>0</v>
      </c>
      <c r="X188" s="331"/>
      <c r="Y188" s="250">
        <f t="shared" si="126"/>
        <v>0</v>
      </c>
      <c r="Z188" s="333">
        <f t="shared" si="127"/>
        <v>0</v>
      </c>
      <c r="AA188" s="260">
        <f t="shared" si="128"/>
        <v>0</v>
      </c>
      <c r="AC188" s="561">
        <f t="shared" si="129"/>
        <v>0</v>
      </c>
      <c r="AD188" s="15"/>
      <c r="AE188" s="17"/>
      <c r="AF188" s="17"/>
      <c r="AG188" s="17"/>
      <c r="AH188" s="17"/>
      <c r="AI188" s="17"/>
    </row>
    <row r="189" spans="1:35" ht="15">
      <c r="A189" s="149">
        <f>HLOOKUP(G164,cwccis,VLOOKUP(J182,row,2))</f>
        <v>1.0382499999999999</v>
      </c>
      <c r="B189" s="149">
        <f>HLOOKUP(G165,cwccis,VLOOKUP(J182,row,2))</f>
        <v>1</v>
      </c>
      <c r="C189" s="150">
        <f>HLOOKUP(G189,cwccis,VLOOKUP(J182,row,2))</f>
        <v>1</v>
      </c>
      <c r="D189" s="145" t="str">
        <f>FIXED(HLOOKUP(G189,cwccis,4),0,TRUE)&amp;HLOOKUP(G189,cwccis,5)</f>
        <v>2020(Jan - Mar)</v>
      </c>
      <c r="E189" s="145">
        <f>J182</f>
        <v>30</v>
      </c>
      <c r="F189" s="174" t="s">
        <v>413</v>
      </c>
      <c r="G189" s="146" t="str">
        <f>G196</f>
        <v>2020Q2</v>
      </c>
      <c r="H189" s="30"/>
      <c r="I189" s="7">
        <f t="shared" si="101"/>
        <v>33</v>
      </c>
      <c r="J189" s="347">
        <f>'Input '!$D$18</f>
        <v>0.03</v>
      </c>
      <c r="K189" s="281" t="s">
        <v>46</v>
      </c>
      <c r="L189" s="348">
        <f>L178*J189</f>
        <v>0</v>
      </c>
      <c r="M189" s="330">
        <f t="shared" si="118"/>
        <v>0</v>
      </c>
      <c r="N189" s="438">
        <f t="shared" si="131"/>
        <v>0.1</v>
      </c>
      <c r="O189" s="250">
        <f t="shared" si="119"/>
        <v>0</v>
      </c>
      <c r="P189" s="213"/>
      <c r="Q189" s="331">
        <f t="shared" si="120"/>
        <v>0</v>
      </c>
      <c r="R189" s="250">
        <f t="shared" si="121"/>
        <v>0</v>
      </c>
      <c r="S189" s="250">
        <f t="shared" si="122"/>
        <v>0</v>
      </c>
      <c r="T189" s="250">
        <f t="shared" si="123"/>
        <v>0</v>
      </c>
      <c r="U189" s="213"/>
      <c r="V189" s="332">
        <f t="shared" si="124"/>
        <v>0</v>
      </c>
      <c r="W189" s="331">
        <f t="shared" si="125"/>
        <v>0</v>
      </c>
      <c r="X189" s="331"/>
      <c r="Y189" s="250">
        <f t="shared" si="126"/>
        <v>0</v>
      </c>
      <c r="Z189" s="333">
        <f t="shared" si="127"/>
        <v>0</v>
      </c>
      <c r="AA189" s="260">
        <f t="shared" si="128"/>
        <v>0</v>
      </c>
      <c r="AC189" s="561">
        <f t="shared" si="129"/>
        <v>0</v>
      </c>
      <c r="AD189" s="15"/>
      <c r="AE189" s="17"/>
      <c r="AF189" s="17"/>
      <c r="AG189" s="17"/>
      <c r="AH189" s="17"/>
      <c r="AI189" s="17"/>
    </row>
    <row r="190" spans="1:35" ht="15">
      <c r="A190" s="149">
        <f>A189</f>
        <v>1.0382499999999999</v>
      </c>
      <c r="B190" s="149">
        <f>B189</f>
        <v>1</v>
      </c>
      <c r="C190" s="150">
        <f>C189</f>
        <v>1</v>
      </c>
      <c r="D190" s="145" t="str">
        <f>FIXED(HLOOKUP(G190,cwccis,4),0,TRUE)&amp;HLOOKUP(G190,cwccis,5)</f>
        <v>2020(Jan - Mar)</v>
      </c>
      <c r="E190" s="145">
        <f>J182</f>
        <v>30</v>
      </c>
      <c r="F190" s="174" t="s">
        <v>414</v>
      </c>
      <c r="G190" s="151" t="str">
        <f>G189</f>
        <v>2020Q2</v>
      </c>
      <c r="H190" s="30"/>
      <c r="I190" s="7">
        <f t="shared" si="101"/>
        <v>34</v>
      </c>
      <c r="J190" s="347">
        <f>'Input '!$D$19</f>
        <v>0.02</v>
      </c>
      <c r="K190" s="281" t="s">
        <v>47</v>
      </c>
      <c r="L190" s="348">
        <f>L178*J190</f>
        <v>0</v>
      </c>
      <c r="M190" s="330">
        <f t="shared" si="118"/>
        <v>0</v>
      </c>
      <c r="N190" s="438">
        <f t="shared" si="131"/>
        <v>0.1</v>
      </c>
      <c r="O190" s="250">
        <f t="shared" si="119"/>
        <v>0</v>
      </c>
      <c r="P190" s="213"/>
      <c r="Q190" s="331">
        <f t="shared" si="120"/>
        <v>0</v>
      </c>
      <c r="R190" s="250">
        <f t="shared" si="121"/>
        <v>0</v>
      </c>
      <c r="S190" s="250">
        <f t="shared" si="122"/>
        <v>0</v>
      </c>
      <c r="T190" s="250">
        <f t="shared" si="123"/>
        <v>0</v>
      </c>
      <c r="U190" s="213"/>
      <c r="V190" s="332">
        <f t="shared" si="124"/>
        <v>0</v>
      </c>
      <c r="W190" s="331">
        <f t="shared" si="125"/>
        <v>0</v>
      </c>
      <c r="X190" s="331"/>
      <c r="Y190" s="250">
        <f t="shared" si="126"/>
        <v>0</v>
      </c>
      <c r="Z190" s="333">
        <f t="shared" si="127"/>
        <v>0</v>
      </c>
      <c r="AA190" s="260">
        <f t="shared" si="128"/>
        <v>0</v>
      </c>
      <c r="AC190" s="561">
        <f t="shared" si="129"/>
        <v>0</v>
      </c>
      <c r="AD190" s="15"/>
      <c r="AE190" s="17"/>
      <c r="AF190" s="17"/>
      <c r="AG190" s="17"/>
      <c r="AH190" s="17"/>
      <c r="AI190" s="17"/>
    </row>
    <row r="191" spans="1:35" s="445" customFormat="1" ht="15.75">
      <c r="A191" s="149">
        <f>HLOOKUP(G164,cwccis,VLOOKUP(J182,row,2))</f>
        <v>1.0382499999999999</v>
      </c>
      <c r="B191" s="149">
        <f>HLOOKUP(G165,cwccis,VLOOKUP(J182,row,2))</f>
        <v>1</v>
      </c>
      <c r="C191" s="150">
        <f>HLOOKUP(G191,cwccis,VLOOKUP(J182,row,2))</f>
        <v>1</v>
      </c>
      <c r="D191" s="145" t="str">
        <f>FIXED(HLOOKUP(G191,cwccis,4),0,TRUE)&amp;HLOOKUP(G191,cwccis,5)</f>
        <v>2021(Oct - Dec)</v>
      </c>
      <c r="E191" s="145">
        <f>J182</f>
        <v>30</v>
      </c>
      <c r="F191" s="174" t="s">
        <v>931</v>
      </c>
      <c r="G191" s="126" t="s">
        <v>719</v>
      </c>
      <c r="H191" s="29"/>
      <c r="I191" s="7">
        <f t="shared" si="101"/>
        <v>35</v>
      </c>
      <c r="J191" s="347">
        <f>'Input '!$D$20</f>
        <v>0.03</v>
      </c>
      <c r="K191" s="349" t="s">
        <v>924</v>
      </c>
      <c r="L191" s="348">
        <f>L178*J191</f>
        <v>0</v>
      </c>
      <c r="M191" s="330">
        <f t="shared" si="118"/>
        <v>0</v>
      </c>
      <c r="N191" s="438">
        <f t="shared" si="131"/>
        <v>0.1</v>
      </c>
      <c r="O191" s="250">
        <f t="shared" si="119"/>
        <v>0</v>
      </c>
      <c r="P191" s="213"/>
      <c r="Q191" s="331">
        <f t="shared" si="120"/>
        <v>0</v>
      </c>
      <c r="R191" s="250">
        <f t="shared" si="121"/>
        <v>0</v>
      </c>
      <c r="S191" s="250">
        <f t="shared" si="122"/>
        <v>0</v>
      </c>
      <c r="T191" s="250">
        <f t="shared" si="123"/>
        <v>0</v>
      </c>
      <c r="U191" s="213"/>
      <c r="V191" s="332">
        <f t="shared" si="124"/>
        <v>0</v>
      </c>
      <c r="W191" s="331">
        <f t="shared" si="125"/>
        <v>0</v>
      </c>
      <c r="X191" s="331"/>
      <c r="Y191" s="250">
        <f t="shared" si="126"/>
        <v>0</v>
      </c>
      <c r="Z191" s="333">
        <f t="shared" si="127"/>
        <v>0</v>
      </c>
      <c r="AA191" s="260">
        <f t="shared" si="128"/>
        <v>0</v>
      </c>
      <c r="AC191" s="561">
        <f t="shared" si="129"/>
        <v>0</v>
      </c>
      <c r="AD191" s="15"/>
      <c r="AE191" s="17"/>
      <c r="AF191" s="17"/>
      <c r="AG191" s="17"/>
      <c r="AH191" s="17"/>
      <c r="AI191" s="17"/>
    </row>
    <row r="192" spans="1:35" s="445" customFormat="1" ht="15">
      <c r="A192" s="149">
        <f>A190</f>
        <v>1.0382499999999999</v>
      </c>
      <c r="B192" s="149">
        <f t="shared" ref="B192" si="132">B190</f>
        <v>1</v>
      </c>
      <c r="C192" s="744">
        <f>C188</f>
        <v>1</v>
      </c>
      <c r="D192" s="146" t="str">
        <f>D184</f>
        <v>2018(Jan - Mar)</v>
      </c>
      <c r="E192" s="145">
        <f>J183</f>
        <v>2.5000000000000001E-2</v>
      </c>
      <c r="F192" s="174" t="s">
        <v>931</v>
      </c>
      <c r="G192" s="146" t="str">
        <f>G184</f>
        <v>2018Q2</v>
      </c>
      <c r="H192" s="31"/>
      <c r="I192" s="7">
        <f t="shared" si="101"/>
        <v>36</v>
      </c>
      <c r="J192" s="347">
        <f>'Input '!$D$21</f>
        <v>0.01</v>
      </c>
      <c r="K192" s="349" t="s">
        <v>383</v>
      </c>
      <c r="L192" s="348">
        <f>L178*J192</f>
        <v>0</v>
      </c>
      <c r="M192" s="330">
        <f t="shared" si="118"/>
        <v>0</v>
      </c>
      <c r="N192" s="438">
        <f t="shared" si="131"/>
        <v>0.1</v>
      </c>
      <c r="O192" s="250">
        <f t="shared" si="119"/>
        <v>0</v>
      </c>
      <c r="P192" s="213"/>
      <c r="Q192" s="331">
        <f t="shared" si="120"/>
        <v>0</v>
      </c>
      <c r="R192" s="250">
        <f t="shared" si="121"/>
        <v>0</v>
      </c>
      <c r="S192" s="250">
        <f t="shared" si="122"/>
        <v>0</v>
      </c>
      <c r="T192" s="250">
        <f t="shared" si="123"/>
        <v>0</v>
      </c>
      <c r="U192" s="213"/>
      <c r="V192" s="332">
        <f t="shared" si="124"/>
        <v>0</v>
      </c>
      <c r="W192" s="331">
        <f t="shared" si="125"/>
        <v>0</v>
      </c>
      <c r="X192" s="331"/>
      <c r="Y192" s="250">
        <f t="shared" si="126"/>
        <v>0</v>
      </c>
      <c r="Z192" s="333">
        <f t="shared" si="127"/>
        <v>0</v>
      </c>
      <c r="AA192" s="260">
        <f t="shared" si="128"/>
        <v>0</v>
      </c>
      <c r="AC192" s="561">
        <f t="shared" si="129"/>
        <v>0</v>
      </c>
      <c r="AD192" s="15"/>
      <c r="AE192" s="17"/>
      <c r="AF192" s="17"/>
      <c r="AG192" s="17"/>
      <c r="AH192" s="17"/>
      <c r="AI192" s="17"/>
    </row>
    <row r="193" spans="1:35" s="445" customFormat="1" ht="15.75">
      <c r="A193" s="149">
        <f>A191</f>
        <v>1.0382499999999999</v>
      </c>
      <c r="B193" s="149">
        <f>B191</f>
        <v>1</v>
      </c>
      <c r="C193" s="744">
        <f>HLOOKUP(G193,cwccis,VLOOKUP(J182,row,2))</f>
        <v>1</v>
      </c>
      <c r="D193" s="146" t="str">
        <f>D185</f>
        <v>2018(Jan - Mar)</v>
      </c>
      <c r="E193" s="145">
        <f>J184</f>
        <v>0.01</v>
      </c>
      <c r="F193" s="811" t="s">
        <v>1284</v>
      </c>
      <c r="G193" s="126" t="s">
        <v>719</v>
      </c>
      <c r="H193" s="31"/>
      <c r="I193" s="7">
        <f t="shared" si="101"/>
        <v>37</v>
      </c>
      <c r="J193" s="347"/>
      <c r="K193" s="349" t="s">
        <v>1285</v>
      </c>
      <c r="L193" s="329">
        <v>0</v>
      </c>
      <c r="M193" s="330">
        <f t="shared" si="118"/>
        <v>0</v>
      </c>
      <c r="N193" s="605">
        <v>0</v>
      </c>
      <c r="O193" s="250">
        <f t="shared" si="119"/>
        <v>0</v>
      </c>
      <c r="P193" s="213"/>
      <c r="Q193" s="331">
        <f t="shared" si="120"/>
        <v>0</v>
      </c>
      <c r="R193" s="250">
        <f t="shared" si="121"/>
        <v>0</v>
      </c>
      <c r="S193" s="250">
        <f t="shared" si="122"/>
        <v>0</v>
      </c>
      <c r="T193" s="250">
        <f t="shared" si="123"/>
        <v>0</v>
      </c>
      <c r="U193" s="213"/>
      <c r="V193" s="332">
        <f t="shared" si="124"/>
        <v>0</v>
      </c>
      <c r="W193" s="331">
        <f t="shared" si="125"/>
        <v>0</v>
      </c>
      <c r="X193" s="331"/>
      <c r="Y193" s="250">
        <f t="shared" si="126"/>
        <v>0</v>
      </c>
      <c r="Z193" s="333">
        <f t="shared" si="127"/>
        <v>0</v>
      </c>
      <c r="AA193" s="260">
        <f t="shared" si="128"/>
        <v>0</v>
      </c>
      <c r="AC193" s="561">
        <f t="shared" ref="AC193" si="133">AA193</f>
        <v>0</v>
      </c>
      <c r="AD193" s="15"/>
      <c r="AE193" s="17"/>
      <c r="AF193" s="17"/>
      <c r="AG193" s="17"/>
      <c r="AH193" s="17"/>
      <c r="AI193" s="17"/>
    </row>
    <row r="194" spans="1:35" s="445" customFormat="1" ht="15">
      <c r="A194" s="106"/>
      <c r="B194" s="106"/>
      <c r="C194" s="108"/>
      <c r="D194" s="86"/>
      <c r="E194" s="103"/>
      <c r="F194" s="745" t="s">
        <v>929</v>
      </c>
      <c r="G194" s="736">
        <f>SUM(L183:L192)</f>
        <v>0</v>
      </c>
      <c r="H194" s="31"/>
      <c r="I194" s="7"/>
      <c r="J194" s="244"/>
      <c r="K194" s="196"/>
      <c r="L194" s="348"/>
      <c r="M194" s="269"/>
      <c r="N194" s="610"/>
      <c r="O194" s="272"/>
      <c r="P194" s="213"/>
      <c r="Q194" s="331"/>
      <c r="R194" s="250"/>
      <c r="S194" s="250"/>
      <c r="T194" s="272"/>
      <c r="U194" s="213"/>
      <c r="V194" s="278"/>
      <c r="W194" s="331"/>
      <c r="X194" s="331"/>
      <c r="Y194" s="250"/>
      <c r="Z194" s="333"/>
      <c r="AA194" s="265"/>
      <c r="AC194" s="555"/>
      <c r="AD194" s="15"/>
      <c r="AE194" s="17"/>
      <c r="AF194" s="17"/>
      <c r="AG194" s="17"/>
      <c r="AH194" s="17"/>
      <c r="AI194" s="17"/>
    </row>
    <row r="195" spans="1:35" s="445" customFormat="1" ht="15">
      <c r="A195" s="106"/>
      <c r="B195" s="106"/>
      <c r="C195" s="102"/>
      <c r="D195" s="105"/>
      <c r="E195" s="103" t="s">
        <v>40</v>
      </c>
      <c r="F195" s="177"/>
      <c r="G195" s="105"/>
      <c r="H195" s="31"/>
      <c r="I195" s="7">
        <f>I192+1</f>
        <v>37</v>
      </c>
      <c r="J195" s="601">
        <v>31</v>
      </c>
      <c r="K195" s="351" t="s">
        <v>39</v>
      </c>
      <c r="L195" s="352"/>
      <c r="M195" s="269"/>
      <c r="N195" s="612"/>
      <c r="O195" s="269"/>
      <c r="P195" s="213"/>
      <c r="Q195" s="331"/>
      <c r="R195" s="250"/>
      <c r="S195" s="250"/>
      <c r="T195" s="269"/>
      <c r="U195" s="213"/>
      <c r="V195" s="338"/>
      <c r="W195" s="331"/>
      <c r="X195" s="331"/>
      <c r="Y195" s="250"/>
      <c r="Z195" s="333"/>
      <c r="AA195" s="260"/>
      <c r="AC195" s="555"/>
      <c r="AD195" s="15"/>
      <c r="AE195" s="17"/>
      <c r="AF195" s="17"/>
      <c r="AG195" s="17"/>
      <c r="AH195" s="17"/>
      <c r="AI195" s="17"/>
    </row>
    <row r="196" spans="1:35" ht="15.75">
      <c r="A196" s="149">
        <f>HLOOKUP(G164,cwccis,VLOOKUP(J195,row,2))</f>
        <v>1.0382499999999999</v>
      </c>
      <c r="B196" s="149">
        <f>HLOOKUP(G165,cwccis,VLOOKUP(J195,row,2))</f>
        <v>1</v>
      </c>
      <c r="C196" s="150">
        <f>HLOOKUP(G196,cwccis,VLOOKUP(J195,row,2))</f>
        <v>1</v>
      </c>
      <c r="D196" s="145" t="str">
        <f>FIXED(HLOOKUP(G196,cwccis,4),0,TRUE)&amp;HLOOKUP(G196,cwccis,5)</f>
        <v>2020(Jan - Mar)</v>
      </c>
      <c r="E196" s="145">
        <f>J194</f>
        <v>0</v>
      </c>
      <c r="F196" s="175" t="s">
        <v>855</v>
      </c>
      <c r="G196" s="126" t="s">
        <v>863</v>
      </c>
      <c r="H196" s="30"/>
      <c r="I196" s="7">
        <f>I194+1</f>
        <v>1</v>
      </c>
      <c r="J196" s="347">
        <f>'Input '!$D$24</f>
        <v>0.1</v>
      </c>
      <c r="K196" s="281" t="s">
        <v>49</v>
      </c>
      <c r="L196" s="348">
        <f>L178*J196</f>
        <v>0</v>
      </c>
      <c r="M196" s="330">
        <f>L196*N196</f>
        <v>0</v>
      </c>
      <c r="N196" s="613">
        <v>0.1</v>
      </c>
      <c r="O196" s="250">
        <f>M196+L196</f>
        <v>0</v>
      </c>
      <c r="P196" s="213"/>
      <c r="Q196" s="331">
        <f>IF(O196=0,0,B196/A196-1)</f>
        <v>0</v>
      </c>
      <c r="R196" s="250">
        <f>SUM(+L196*(1+Q196),0)</f>
        <v>0</v>
      </c>
      <c r="S196" s="250">
        <f>SUM(+M196*(1+Q196),0)</f>
        <v>0</v>
      </c>
      <c r="T196" s="250">
        <f>S196+R196</f>
        <v>0</v>
      </c>
      <c r="U196" s="213"/>
      <c r="V196" s="332">
        <f>IF(T196=0,0,G196)</f>
        <v>0</v>
      </c>
      <c r="W196" s="331">
        <f>IF(L196=0,0,C196/B196-1)</f>
        <v>0</v>
      </c>
      <c r="X196" s="331"/>
      <c r="Y196" s="250">
        <f>SUM(+R196*(1+W196),0)</f>
        <v>0</v>
      </c>
      <c r="Z196" s="333">
        <f>SUM(+S196*(1+W196),0)</f>
        <v>0</v>
      </c>
      <c r="AA196" s="260">
        <f>Y196+Z196</f>
        <v>0</v>
      </c>
      <c r="AC196" s="561">
        <f>AA196</f>
        <v>0</v>
      </c>
      <c r="AD196" s="15"/>
      <c r="AE196" s="17"/>
      <c r="AF196" s="17"/>
      <c r="AG196" s="17"/>
      <c r="AH196" s="17"/>
      <c r="AI196" s="17"/>
    </row>
    <row r="197" spans="1:35" ht="15">
      <c r="A197" s="149">
        <f t="shared" ref="A197:C198" si="134">A196</f>
        <v>1.0382499999999999</v>
      </c>
      <c r="B197" s="149">
        <f t="shared" si="134"/>
        <v>1</v>
      </c>
      <c r="C197" s="152">
        <f t="shared" si="134"/>
        <v>1</v>
      </c>
      <c r="D197" s="145" t="str">
        <f>FIXED(HLOOKUP(G197,cwccis,4),0,TRUE)&amp;HLOOKUP(G197,cwccis,5)</f>
        <v>2020(Jan - Mar)</v>
      </c>
      <c r="E197" s="145">
        <f>J194</f>
        <v>0</v>
      </c>
      <c r="F197" s="176" t="s">
        <v>414</v>
      </c>
      <c r="G197" s="151" t="str">
        <f>G189</f>
        <v>2020Q2</v>
      </c>
      <c r="H197" s="30"/>
      <c r="I197" s="7">
        <f t="shared" si="101"/>
        <v>2</v>
      </c>
      <c r="J197" s="347">
        <f>'Input '!$D$25</f>
        <v>0.02</v>
      </c>
      <c r="K197" s="281" t="s">
        <v>48</v>
      </c>
      <c r="L197" s="348">
        <f>L178*J197</f>
        <v>0</v>
      </c>
      <c r="M197" s="330">
        <f>L197*N197</f>
        <v>0</v>
      </c>
      <c r="N197" s="614">
        <f>N196</f>
        <v>0.1</v>
      </c>
      <c r="O197" s="250">
        <f>M197+L197</f>
        <v>0</v>
      </c>
      <c r="P197" s="213"/>
      <c r="Q197" s="331">
        <f>IF(O197=0,0,B197/A197-1)</f>
        <v>0</v>
      </c>
      <c r="R197" s="250">
        <f>SUM(+L197*(1+Q197),0)</f>
        <v>0</v>
      </c>
      <c r="S197" s="250">
        <f>SUM(+M197*(1+Q197),0)</f>
        <v>0</v>
      </c>
      <c r="T197" s="250">
        <f>S197+R197</f>
        <v>0</v>
      </c>
      <c r="U197" s="213"/>
      <c r="V197" s="332">
        <f>IF(T197=0,0,G197)</f>
        <v>0</v>
      </c>
      <c r="W197" s="331">
        <f>IF(L197=0,0,C197/B197-1)</f>
        <v>0</v>
      </c>
      <c r="X197" s="331"/>
      <c r="Y197" s="250">
        <f>SUM(+R197*(1+W197),0)</f>
        <v>0</v>
      </c>
      <c r="Z197" s="333">
        <f>SUM(+S197*(1+W197),0)</f>
        <v>0</v>
      </c>
      <c r="AA197" s="260">
        <f>Y197+Z197</f>
        <v>0</v>
      </c>
      <c r="AC197" s="561">
        <f>AA197</f>
        <v>0</v>
      </c>
      <c r="AD197" s="15"/>
      <c r="AE197" s="17"/>
      <c r="AF197" s="17"/>
      <c r="AG197" s="17"/>
      <c r="AH197" s="17"/>
      <c r="AI197" s="17"/>
    </row>
    <row r="198" spans="1:35" ht="15">
      <c r="A198" s="149">
        <f t="shared" si="134"/>
        <v>1.0382499999999999</v>
      </c>
      <c r="B198" s="149">
        <f t="shared" si="134"/>
        <v>1</v>
      </c>
      <c r="C198" s="152">
        <f t="shared" si="134"/>
        <v>1</v>
      </c>
      <c r="D198" s="145" t="str">
        <f>FIXED(HLOOKUP(G198,cwccis,4),0,TRUE)&amp;HLOOKUP(G198,cwccis,5)</f>
        <v>2020(Jan - Mar)</v>
      </c>
      <c r="E198" s="145">
        <f>J194</f>
        <v>0</v>
      </c>
      <c r="F198" s="176" t="s">
        <v>414</v>
      </c>
      <c r="G198" s="151" t="str">
        <f>G189</f>
        <v>2020Q2</v>
      </c>
      <c r="H198" s="30"/>
      <c r="I198" s="7">
        <f t="shared" si="101"/>
        <v>3</v>
      </c>
      <c r="J198" s="347">
        <f>'Input '!$D$26</f>
        <v>2.5000000000000001E-2</v>
      </c>
      <c r="K198" s="281" t="s">
        <v>42</v>
      </c>
      <c r="L198" s="348">
        <f>L178*J198</f>
        <v>0</v>
      </c>
      <c r="M198" s="330">
        <f>L198*N198</f>
        <v>0</v>
      </c>
      <c r="N198" s="614">
        <f>N197</f>
        <v>0.1</v>
      </c>
      <c r="O198" s="250">
        <f>M198+L198</f>
        <v>0</v>
      </c>
      <c r="P198" s="213"/>
      <c r="Q198" s="331">
        <f>IF(O198=0,0,B198/A198-1)</f>
        <v>0</v>
      </c>
      <c r="R198" s="250">
        <f>SUM(+L198*(1+Q198),0)</f>
        <v>0</v>
      </c>
      <c r="S198" s="250">
        <f>SUM(+M198*(1+Q198),0)</f>
        <v>0</v>
      </c>
      <c r="T198" s="250">
        <f>S198+R198</f>
        <v>0</v>
      </c>
      <c r="U198" s="213"/>
      <c r="V198" s="332">
        <f>IF(T198=0,0,G198)</f>
        <v>0</v>
      </c>
      <c r="W198" s="331">
        <f>IF(L198=0,0,C198/B198-1)</f>
        <v>0</v>
      </c>
      <c r="X198" s="331"/>
      <c r="Y198" s="250">
        <f>SUM(+R198*(1+W198),0)</f>
        <v>0</v>
      </c>
      <c r="Z198" s="333">
        <f>SUM(+S198*(1+W198),0)</f>
        <v>0</v>
      </c>
      <c r="AA198" s="260">
        <f>Y198+Z198</f>
        <v>0</v>
      </c>
      <c r="AC198" s="561">
        <f>AA198</f>
        <v>0</v>
      </c>
      <c r="AD198" s="15"/>
      <c r="AE198" s="17"/>
      <c r="AF198" s="17"/>
      <c r="AG198" s="17"/>
      <c r="AH198" s="17"/>
      <c r="AI198" s="17"/>
    </row>
    <row r="199" spans="1:35" ht="15.75" thickBot="1">
      <c r="A199" s="99"/>
      <c r="B199" s="108"/>
      <c r="C199" s="108"/>
      <c r="D199" s="86"/>
      <c r="E199" s="86"/>
      <c r="F199" s="746" t="s">
        <v>930</v>
      </c>
      <c r="G199" s="737">
        <f>SUM(L196:L198)</f>
        <v>0</v>
      </c>
      <c r="I199" s="7">
        <f t="shared" si="101"/>
        <v>4</v>
      </c>
      <c r="J199" s="347"/>
      <c r="K199" s="253"/>
      <c r="L199" s="287"/>
      <c r="M199" s="288"/>
      <c r="N199" s="289"/>
      <c r="O199" s="288"/>
      <c r="P199" s="291"/>
      <c r="Q199" s="205"/>
      <c r="R199" s="288"/>
      <c r="S199" s="288"/>
      <c r="T199" s="288"/>
      <c r="U199" s="291"/>
      <c r="V199" s="353"/>
      <c r="W199" s="205"/>
      <c r="X199" s="205"/>
      <c r="Y199" s="288"/>
      <c r="Z199" s="354"/>
      <c r="AA199" s="354"/>
      <c r="AC199" s="563"/>
      <c r="AD199" s="15"/>
      <c r="AE199" s="17"/>
      <c r="AF199" s="17"/>
      <c r="AG199" s="17"/>
      <c r="AH199" s="17"/>
      <c r="AI199" s="17"/>
    </row>
    <row r="200" spans="1:35" ht="15.75" thickTop="1">
      <c r="A200" s="99"/>
      <c r="B200" s="107"/>
      <c r="C200" s="107"/>
      <c r="D200" s="86"/>
      <c r="E200" s="86"/>
      <c r="F200" s="163"/>
      <c r="G200" s="163"/>
      <c r="I200" s="7">
        <f t="shared" si="101"/>
        <v>5</v>
      </c>
      <c r="J200" s="196"/>
      <c r="K200" s="356" t="s">
        <v>69</v>
      </c>
      <c r="L200" s="248">
        <f>(SUM(L178:L199))</f>
        <v>0</v>
      </c>
      <c r="M200" s="249">
        <f>(SUM(M178:M199))</f>
        <v>0</v>
      </c>
      <c r="N200" s="359"/>
      <c r="O200" s="284">
        <f>L200+M200</f>
        <v>0</v>
      </c>
      <c r="P200" s="213"/>
      <c r="Q200" s="196"/>
      <c r="R200" s="249">
        <f>(SUM(R178:R199))</f>
        <v>0</v>
      </c>
      <c r="S200" s="249">
        <f>(SUM(S178:S199))</f>
        <v>0</v>
      </c>
      <c r="T200" s="284">
        <f>R200+S200</f>
        <v>0</v>
      </c>
      <c r="U200" s="213"/>
      <c r="V200" s="224"/>
      <c r="W200" s="197"/>
      <c r="X200" s="197"/>
      <c r="Y200" s="249">
        <f>(SUM(Y178:Y199))</f>
        <v>0</v>
      </c>
      <c r="Z200" s="360">
        <f>(SUM(Z178:Z199))</f>
        <v>0</v>
      </c>
      <c r="AA200" s="361">
        <f>Y200+Z200</f>
        <v>0</v>
      </c>
      <c r="AC200" s="564">
        <f>SUM(AC154:AC199)</f>
        <v>0</v>
      </c>
      <c r="AD200" s="23" t="s">
        <v>6</v>
      </c>
      <c r="AE200" s="18"/>
      <c r="AF200" s="17"/>
      <c r="AG200" s="17"/>
      <c r="AH200" s="17"/>
      <c r="AI200" s="17"/>
    </row>
    <row r="201" spans="1:35" ht="15">
      <c r="A201" s="99"/>
      <c r="B201" s="107"/>
      <c r="C201" s="107"/>
      <c r="D201" s="86"/>
      <c r="E201" s="86"/>
      <c r="F201" s="163"/>
      <c r="G201" s="163"/>
      <c r="I201" s="7">
        <f t="shared" si="101"/>
        <v>6</v>
      </c>
      <c r="J201" s="362"/>
      <c r="K201" s="363"/>
      <c r="L201" s="364"/>
      <c r="M201" s="364"/>
      <c r="N201" s="365"/>
      <c r="O201" s="364"/>
      <c r="P201" s="366"/>
      <c r="Q201" s="362"/>
      <c r="R201" s="367"/>
      <c r="S201" s="367"/>
      <c r="T201" s="367"/>
      <c r="U201" s="366"/>
      <c r="V201" s="362"/>
      <c r="W201" s="362"/>
      <c r="X201" s="362"/>
      <c r="Y201" s="367"/>
      <c r="Z201" s="368"/>
      <c r="AA201" s="368"/>
      <c r="AC201" s="561">
        <f>AA200</f>
        <v>0</v>
      </c>
      <c r="AD201" s="15"/>
      <c r="AE201" s="17"/>
      <c r="AF201" s="17"/>
      <c r="AG201" s="17"/>
      <c r="AH201" s="17"/>
      <c r="AI201" s="17"/>
    </row>
    <row r="202" spans="1:35" ht="15.75">
      <c r="A202" s="10"/>
      <c r="B202" s="52" t="s">
        <v>75</v>
      </c>
      <c r="C202" s="52"/>
      <c r="D202" s="10"/>
      <c r="E202" s="10"/>
      <c r="F202" s="170" t="s">
        <v>40</v>
      </c>
      <c r="G202" s="10">
        <v>4</v>
      </c>
      <c r="H202" s="8"/>
      <c r="I202" s="7">
        <v>1</v>
      </c>
      <c r="J202" s="309"/>
      <c r="K202" s="247"/>
      <c r="L202" s="302"/>
      <c r="M202" s="302"/>
      <c r="N202" s="247"/>
      <c r="O202" s="310" t="s">
        <v>65</v>
      </c>
      <c r="P202" s="247"/>
      <c r="Q202" s="247"/>
      <c r="R202" s="300"/>
      <c r="S202" s="300"/>
      <c r="T202" s="300"/>
      <c r="U202" s="247"/>
      <c r="V202" s="247"/>
      <c r="W202" s="247"/>
      <c r="X202" s="247"/>
      <c r="Y202" s="300"/>
      <c r="Z202" s="311"/>
      <c r="AA202" s="201"/>
      <c r="AC202" s="556"/>
    </row>
    <row r="203" spans="1:35">
      <c r="A203" s="85"/>
      <c r="B203" s="118"/>
      <c r="C203" s="118"/>
      <c r="D203" s="87"/>
      <c r="E203" s="87"/>
      <c r="F203" s="163"/>
      <c r="G203" s="163"/>
      <c r="H203" s="35"/>
      <c r="I203" s="7">
        <f>I202+1</f>
        <v>2</v>
      </c>
      <c r="J203" s="370"/>
      <c r="K203" s="370"/>
      <c r="L203" s="371"/>
      <c r="M203" s="371"/>
      <c r="N203" s="370"/>
      <c r="O203" s="371"/>
      <c r="P203" s="370"/>
      <c r="Q203" s="370"/>
      <c r="R203" s="372"/>
      <c r="S203" s="372"/>
      <c r="T203" s="372"/>
      <c r="U203" s="370"/>
      <c r="V203" s="370"/>
      <c r="W203" s="370"/>
      <c r="X203" s="370"/>
      <c r="Y203" s="372"/>
      <c r="Z203" s="315"/>
      <c r="AA203" s="315"/>
      <c r="AC203" s="556"/>
    </row>
    <row r="204" spans="1:35">
      <c r="A204" s="85"/>
      <c r="B204" s="836"/>
      <c r="C204" s="836"/>
      <c r="D204" s="836"/>
      <c r="E204" s="836"/>
      <c r="F204" s="836"/>
      <c r="G204" s="123"/>
      <c r="H204" s="91"/>
      <c r="I204" s="7">
        <f t="shared" ref="I204:I249" si="135">I203+1</f>
        <v>3</v>
      </c>
      <c r="J204" s="373" t="s">
        <v>25</v>
      </c>
      <c r="K204" s="195" t="str">
        <f>'Input '!$B$2</f>
        <v>Project X Major Rehabilitation</v>
      </c>
      <c r="L204" s="247"/>
      <c r="M204" s="247"/>
      <c r="N204" s="247"/>
      <c r="O204" s="247"/>
      <c r="P204" s="247"/>
      <c r="Q204" s="247"/>
      <c r="R204" s="300"/>
      <c r="S204" s="300"/>
      <c r="T204" s="374" t="s">
        <v>24</v>
      </c>
      <c r="U204" s="247"/>
      <c r="V204" s="195" t="str">
        <f>'Input '!$B$1</f>
        <v xml:space="preserve">XXX District </v>
      </c>
      <c r="W204" s="247"/>
      <c r="X204" s="247"/>
      <c r="Y204" s="300"/>
      <c r="Z204" s="374" t="s">
        <v>27</v>
      </c>
      <c r="AA204" s="316">
        <f>'Input '!$B$7</f>
        <v>43739</v>
      </c>
      <c r="AC204" s="556"/>
    </row>
    <row r="205" spans="1:35">
      <c r="A205" s="85"/>
      <c r="B205" s="117"/>
      <c r="C205" s="117"/>
      <c r="D205" s="87"/>
      <c r="E205" s="87"/>
      <c r="F205" s="163"/>
      <c r="G205" s="163"/>
      <c r="H205" s="35"/>
      <c r="I205" s="7">
        <f t="shared" si="135"/>
        <v>4</v>
      </c>
      <c r="J205" s="373" t="s">
        <v>26</v>
      </c>
      <c r="K205" s="195" t="str">
        <f>'Input '!$B$4</f>
        <v>Somewhere</v>
      </c>
      <c r="L205" s="247"/>
      <c r="M205" s="282"/>
      <c r="N205" s="247"/>
      <c r="O205" s="247"/>
      <c r="P205" s="247"/>
      <c r="Q205" s="247"/>
      <c r="R205" s="300"/>
      <c r="S205" s="300"/>
      <c r="T205" s="374" t="s">
        <v>28</v>
      </c>
      <c r="U205" s="247"/>
      <c r="V205" s="200" t="str">
        <f>'Input '!$A$15</f>
        <v xml:space="preserve">  CHIEF, COST ENGINEERING, xxx</v>
      </c>
      <c r="W205" s="247"/>
      <c r="X205" s="247"/>
      <c r="Y205" s="300"/>
      <c r="Z205" s="201"/>
      <c r="AA205" s="202"/>
      <c r="AC205" s="555"/>
    </row>
    <row r="206" spans="1:35">
      <c r="A206" s="85"/>
      <c r="B206" s="119"/>
      <c r="C206" s="119"/>
      <c r="D206" s="87"/>
      <c r="E206" s="87"/>
      <c r="F206" s="163"/>
      <c r="G206" s="163"/>
      <c r="H206" s="35"/>
      <c r="I206" s="7">
        <f t="shared" si="135"/>
        <v>5</v>
      </c>
      <c r="J206" s="200" t="s">
        <v>338</v>
      </c>
      <c r="K206" s="247"/>
      <c r="L206" s="204" t="str">
        <f>'Input '!$B$8</f>
        <v>Project X Major Rehabilitation Report June 2019</v>
      </c>
      <c r="M206" s="247"/>
      <c r="N206" s="247"/>
      <c r="O206" s="247"/>
      <c r="P206" s="247"/>
      <c r="Q206" s="247"/>
      <c r="R206" s="300"/>
      <c r="S206" s="300"/>
      <c r="T206" s="300"/>
      <c r="U206" s="247"/>
      <c r="V206" s="247"/>
      <c r="W206" s="247"/>
      <c r="X206" s="247"/>
      <c r="Y206" s="300"/>
      <c r="Z206" s="202"/>
      <c r="AA206" s="201"/>
      <c r="AC206" s="554"/>
    </row>
    <row r="207" spans="1:35" ht="13.5" thickBot="1">
      <c r="A207" s="85"/>
      <c r="B207" s="115"/>
      <c r="C207" s="115"/>
      <c r="D207" s="115"/>
      <c r="E207" s="115"/>
      <c r="F207" s="163"/>
      <c r="G207" s="163"/>
      <c r="H207" s="35"/>
      <c r="I207" s="7">
        <f t="shared" si="135"/>
        <v>6</v>
      </c>
      <c r="J207" s="375"/>
      <c r="K207" s="375"/>
      <c r="L207" s="376"/>
      <c r="M207" s="376"/>
      <c r="N207" s="375"/>
      <c r="O207" s="376"/>
      <c r="P207" s="375"/>
      <c r="Q207" s="375"/>
      <c r="R207" s="377"/>
      <c r="S207" s="377"/>
      <c r="T207" s="377"/>
      <c r="U207" s="375"/>
      <c r="V207" s="375"/>
      <c r="W207" s="375"/>
      <c r="X207" s="375"/>
      <c r="Y207" s="377"/>
      <c r="Z207" s="208"/>
      <c r="AA207" s="208"/>
      <c r="AC207" s="555"/>
    </row>
    <row r="208" spans="1:35" ht="43.15" customHeight="1" thickTop="1" thickBot="1">
      <c r="A208" s="111"/>
      <c r="B208" s="110"/>
      <c r="C208" s="110"/>
      <c r="D208" s="86"/>
      <c r="E208" s="86"/>
      <c r="F208" s="163"/>
      <c r="G208" s="115"/>
      <c r="I208" s="7">
        <f t="shared" si="135"/>
        <v>7</v>
      </c>
      <c r="J208" s="828" t="s">
        <v>516</v>
      </c>
      <c r="K208" s="829"/>
      <c r="L208" s="830" t="s">
        <v>429</v>
      </c>
      <c r="M208" s="831"/>
      <c r="N208" s="831"/>
      <c r="O208" s="831"/>
      <c r="P208" s="209"/>
      <c r="Q208" s="822" t="s">
        <v>511</v>
      </c>
      <c r="R208" s="823"/>
      <c r="S208" s="823"/>
      <c r="T208" s="823"/>
      <c r="U208" s="209"/>
      <c r="V208" s="824" t="s">
        <v>428</v>
      </c>
      <c r="W208" s="825"/>
      <c r="X208" s="825"/>
      <c r="Y208" s="825"/>
      <c r="Z208" s="825"/>
      <c r="AA208" s="826"/>
      <c r="AC208" s="554"/>
      <c r="AD208" s="17"/>
      <c r="AE208" s="17"/>
      <c r="AF208" s="17"/>
      <c r="AG208" s="17"/>
      <c r="AH208" s="17"/>
      <c r="AI208" s="17"/>
    </row>
    <row r="209" spans="1:29" ht="13.5" thickTop="1">
      <c r="A209" s="98"/>
      <c r="B209" s="98"/>
      <c r="C209" s="98"/>
      <c r="D209" s="97"/>
      <c r="E209" s="98"/>
      <c r="F209" s="163"/>
      <c r="G209" s="86"/>
      <c r="H209" s="35"/>
      <c r="I209" s="7">
        <f t="shared" si="135"/>
        <v>8</v>
      </c>
      <c r="J209" s="247"/>
      <c r="K209" s="378" t="s">
        <v>40</v>
      </c>
      <c r="L209" s="832" t="s">
        <v>29</v>
      </c>
      <c r="M209" s="833"/>
      <c r="N209" s="833"/>
      <c r="O209" s="644">
        <f>O$66</f>
        <v>43739</v>
      </c>
      <c r="P209" s="379"/>
      <c r="Q209" s="380"/>
      <c r="R209" s="381"/>
      <c r="S209" s="382" t="s">
        <v>53</v>
      </c>
      <c r="T209" s="383">
        <f>'Input '!$B$5</f>
        <v>2020</v>
      </c>
      <c r="U209" s="379"/>
      <c r="V209" s="384"/>
      <c r="W209" s="385"/>
      <c r="X209" s="385"/>
      <c r="Y209" s="381"/>
      <c r="Z209" s="386"/>
      <c r="AA209" s="320"/>
      <c r="AC209" s="555"/>
    </row>
    <row r="210" spans="1:29">
      <c r="A210" s="85"/>
      <c r="B210" s="117"/>
      <c r="C210" s="117"/>
      <c r="D210" s="87"/>
      <c r="E210" s="87"/>
      <c r="F210" s="163"/>
      <c r="G210" s="97"/>
      <c r="H210" s="35"/>
      <c r="I210" s="7">
        <f t="shared" si="135"/>
        <v>9</v>
      </c>
      <c r="J210" s="247" t="s">
        <v>40</v>
      </c>
      <c r="K210" s="378" t="s">
        <v>40</v>
      </c>
      <c r="L210" s="834" t="s">
        <v>30</v>
      </c>
      <c r="M210" s="835"/>
      <c r="N210" s="835"/>
      <c r="O210" s="643">
        <f>VLOOKUP( G212,'Input '!$C$74:$D$194,2)</f>
        <v>45200</v>
      </c>
      <c r="P210" s="387"/>
      <c r="Q210" s="388"/>
      <c r="R210" s="389"/>
      <c r="S210" s="390" t="s">
        <v>54</v>
      </c>
      <c r="T210" s="221" t="str">
        <f>"1  OCT "&amp;RIGHT(FIXED(VALUE(T209-1),0,TRUE),2)</f>
        <v>1  OCT 19</v>
      </c>
      <c r="U210" s="387"/>
      <c r="V210" s="391"/>
      <c r="W210" s="282"/>
      <c r="X210" s="282"/>
      <c r="Y210" s="221" t="s">
        <v>503</v>
      </c>
      <c r="Z210" s="216"/>
      <c r="AA210" s="217"/>
      <c r="AC210" s="555"/>
    </row>
    <row r="211" spans="1:29" ht="16.5" thickBot="1">
      <c r="A211" s="85"/>
      <c r="B211" s="117"/>
      <c r="C211" s="117"/>
      <c r="D211" s="448"/>
      <c r="E211" s="161"/>
      <c r="F211" s="4"/>
      <c r="G211" s="161"/>
      <c r="H211" s="32"/>
      <c r="I211" s="7">
        <f t="shared" si="135"/>
        <v>10</v>
      </c>
      <c r="J211" s="247"/>
      <c r="K211" s="378"/>
      <c r="L211" s="392"/>
      <c r="M211" s="282"/>
      <c r="N211" s="282"/>
      <c r="O211" s="282"/>
      <c r="P211" s="387"/>
      <c r="Q211" s="388"/>
      <c r="R211" s="389"/>
      <c r="S211" s="390"/>
      <c r="T211" s="221"/>
      <c r="U211" s="387"/>
      <c r="V211" s="391"/>
      <c r="W211" s="282"/>
      <c r="X211" s="282"/>
      <c r="Y211" s="221"/>
      <c r="Z211" s="216"/>
      <c r="AA211" s="217"/>
      <c r="AC211" s="555"/>
    </row>
    <row r="212" spans="1:29" ht="15.75" thickBot="1">
      <c r="A212" s="120"/>
      <c r="B212" s="104" t="s">
        <v>411</v>
      </c>
      <c r="C212" s="120"/>
      <c r="D212" s="145" t="str">
        <f>FIXED(HLOOKUP(G212,cwccis,4),0,TRUE)&amp;HLOOKUP(G212,cwccis,5)</f>
        <v>2023(Oct - Dec)</v>
      </c>
      <c r="E212" s="103"/>
      <c r="F212" s="180" t="s">
        <v>853</v>
      </c>
      <c r="G212" s="600" t="str">
        <f>G$69</f>
        <v>2024Q1</v>
      </c>
      <c r="H212" s="11"/>
      <c r="I212" s="7">
        <f t="shared" si="135"/>
        <v>11</v>
      </c>
      <c r="J212" s="393" t="s">
        <v>50</v>
      </c>
      <c r="K212" s="323" t="s">
        <v>51</v>
      </c>
      <c r="L212" s="394" t="s">
        <v>31</v>
      </c>
      <c r="M212" s="325" t="s">
        <v>32</v>
      </c>
      <c r="N212" s="325" t="s">
        <v>32</v>
      </c>
      <c r="O212" s="325" t="s">
        <v>33</v>
      </c>
      <c r="P212" s="387"/>
      <c r="Q212" s="394" t="s">
        <v>58</v>
      </c>
      <c r="R212" s="221" t="s">
        <v>31</v>
      </c>
      <c r="S212" s="221" t="s">
        <v>32</v>
      </c>
      <c r="T212" s="221" t="s">
        <v>33</v>
      </c>
      <c r="U212" s="387"/>
      <c r="V212" s="394" t="s">
        <v>71</v>
      </c>
      <c r="W212" s="599" t="s">
        <v>859</v>
      </c>
      <c r="X212" s="325"/>
      <c r="Y212" s="221" t="s">
        <v>31</v>
      </c>
      <c r="Z212" s="231" t="s">
        <v>32</v>
      </c>
      <c r="AA212" s="232" t="s">
        <v>34</v>
      </c>
      <c r="AC212" s="555"/>
    </row>
    <row r="213" spans="1:29">
      <c r="A213" s="85"/>
      <c r="B213" s="104" t="s">
        <v>412</v>
      </c>
      <c r="C213" s="120"/>
      <c r="D213" s="145" t="str">
        <f>FIXED(HLOOKUP(G213,cwccis,4),0,TRUE)&amp;HLOOKUP(G213,cwccis,5)</f>
        <v>2019(Oct - Dec)</v>
      </c>
      <c r="E213" s="86"/>
      <c r="F213" s="180" t="s">
        <v>510</v>
      </c>
      <c r="G213" s="120" t="str">
        <f>VLOOKUP(T209,'Input '!$B$74:$C$194,2,FALSE)</f>
        <v>2020Q1</v>
      </c>
      <c r="H213" s="11"/>
      <c r="I213" s="7">
        <f t="shared" si="135"/>
        <v>12</v>
      </c>
      <c r="J213" s="233" t="s">
        <v>35</v>
      </c>
      <c r="K213" s="233" t="s">
        <v>52</v>
      </c>
      <c r="L213" s="234" t="s">
        <v>56</v>
      </c>
      <c r="M213" s="237" t="s">
        <v>56</v>
      </c>
      <c r="N213" s="237" t="s">
        <v>57</v>
      </c>
      <c r="O213" s="237" t="s">
        <v>56</v>
      </c>
      <c r="P213" s="387"/>
      <c r="Q213" s="234" t="s">
        <v>57</v>
      </c>
      <c r="R213" s="235" t="s">
        <v>56</v>
      </c>
      <c r="S213" s="235" t="s">
        <v>56</v>
      </c>
      <c r="T213" s="235" t="s">
        <v>56</v>
      </c>
      <c r="U213" s="387"/>
      <c r="V213" s="234" t="s">
        <v>70</v>
      </c>
      <c r="W213" s="237" t="s">
        <v>57</v>
      </c>
      <c r="X213" s="237"/>
      <c r="Y213" s="235" t="s">
        <v>56</v>
      </c>
      <c r="Z213" s="235" t="s">
        <v>56</v>
      </c>
      <c r="AA213" s="238" t="s">
        <v>56</v>
      </c>
      <c r="AC213" s="555"/>
    </row>
    <row r="214" spans="1:29">
      <c r="A214" s="85"/>
      <c r="B214" s="120"/>
      <c r="C214" s="120"/>
      <c r="D214" s="87"/>
      <c r="E214" s="87"/>
      <c r="F214" s="162"/>
      <c r="G214" s="120"/>
      <c r="H214" s="11"/>
      <c r="I214" s="7">
        <f t="shared" si="135"/>
        <v>13</v>
      </c>
      <c r="J214" s="239" t="s">
        <v>385</v>
      </c>
      <c r="K214" s="239" t="s">
        <v>386</v>
      </c>
      <c r="L214" s="240" t="s">
        <v>387</v>
      </c>
      <c r="M214" s="239" t="s">
        <v>388</v>
      </c>
      <c r="N214" s="239" t="s">
        <v>389</v>
      </c>
      <c r="O214" s="239" t="s">
        <v>390</v>
      </c>
      <c r="P214" s="241"/>
      <c r="Q214" s="240" t="s">
        <v>391</v>
      </c>
      <c r="R214" s="242" t="s">
        <v>392</v>
      </c>
      <c r="S214" s="242" t="s">
        <v>393</v>
      </c>
      <c r="T214" s="242" t="s">
        <v>394</v>
      </c>
      <c r="U214" s="241"/>
      <c r="V214" s="240" t="s">
        <v>399</v>
      </c>
      <c r="W214" s="239" t="s">
        <v>395</v>
      </c>
      <c r="X214" s="239"/>
      <c r="Y214" s="242" t="s">
        <v>396</v>
      </c>
      <c r="Z214" s="242" t="s">
        <v>397</v>
      </c>
      <c r="AA214" s="243" t="s">
        <v>398</v>
      </c>
      <c r="AC214" s="555"/>
    </row>
    <row r="215" spans="1:29">
      <c r="A215" s="85"/>
      <c r="B215" s="120"/>
      <c r="C215" s="120"/>
      <c r="D215" s="103"/>
      <c r="E215" s="103"/>
      <c r="F215" s="162"/>
      <c r="G215" s="120"/>
      <c r="H215" s="93"/>
      <c r="I215" s="7">
        <f t="shared" si="135"/>
        <v>14</v>
      </c>
      <c r="J215" s="247"/>
      <c r="K215" s="493" t="s">
        <v>845</v>
      </c>
      <c r="L215" s="395"/>
      <c r="M215" s="295"/>
      <c r="N215" s="282"/>
      <c r="O215" s="295"/>
      <c r="P215" s="387"/>
      <c r="Q215" s="391"/>
      <c r="R215" s="389"/>
      <c r="S215" s="389"/>
      <c r="T215" s="389"/>
      <c r="U215" s="387"/>
      <c r="V215" s="391"/>
      <c r="W215" s="282"/>
      <c r="X215" s="282"/>
      <c r="Y215" s="389"/>
      <c r="Z215" s="216"/>
      <c r="AA215" s="217"/>
      <c r="AC215" s="555"/>
    </row>
    <row r="216" spans="1:29" ht="15.75">
      <c r="A216" s="146">
        <f>HLOOKUP(G212,cwccis,VLOOKUP(J216,row,2))</f>
        <v>1233.52</v>
      </c>
      <c r="B216" s="146">
        <f>HLOOKUP(G213,cwccis,VLOOKUP(J216,row,2))</f>
        <v>1038.1199999999999</v>
      </c>
      <c r="C216" s="146">
        <f t="shared" ref="C216:C223" si="136">HLOOKUP(G216,cwccis,VLOOKUP(J216,row,2))</f>
        <v>1041.2</v>
      </c>
      <c r="D216" s="145" t="str">
        <f t="shared" ref="D216:D223" si="137">FIXED(HLOOKUP(G216,cwccis,4),0,TRUE)&amp;HLOOKUP(G216,cwccis,5)</f>
        <v>2020(Jan - Mar)</v>
      </c>
      <c r="E216" s="145" t="str">
        <f t="shared" ref="E216:E223" si="138">J216</f>
        <v>03</v>
      </c>
      <c r="F216" s="171" t="str">
        <f t="shared" ref="F216:F223" si="139">" Midpoint "&amp;J216</f>
        <v xml:space="preserve"> Midpoint 03</v>
      </c>
      <c r="G216" s="126" t="s">
        <v>863</v>
      </c>
      <c r="H216" s="11"/>
      <c r="I216" s="7">
        <f t="shared" si="135"/>
        <v>15</v>
      </c>
      <c r="J216" s="246" t="s">
        <v>76</v>
      </c>
      <c r="K216" s="247" t="str">
        <f t="shared" ref="K216:K223" si="140">VLOOKUP(J216,row,3)</f>
        <v>RESERVOIRS</v>
      </c>
      <c r="L216" s="329">
        <v>0</v>
      </c>
      <c r="M216" s="330">
        <f t="shared" ref="M216:M223" si="141">L216*N216</f>
        <v>0</v>
      </c>
      <c r="N216" s="602">
        <v>0</v>
      </c>
      <c r="O216" s="273">
        <f t="shared" ref="O216:O223" si="142">M216+L216</f>
        <v>0</v>
      </c>
      <c r="P216" s="387"/>
      <c r="Q216" s="396">
        <f t="shared" ref="Q216:Q223" si="143">IF(O216=0,0,B216/A216-1)</f>
        <v>0</v>
      </c>
      <c r="R216" s="249">
        <f t="shared" ref="R216:R223" si="144">SUM(+L216*(1+Q216),0)</f>
        <v>0</v>
      </c>
      <c r="S216" s="249">
        <f t="shared" ref="S216:S223" si="145">SUM(+M216*(1+Q216),0)</f>
        <v>0</v>
      </c>
      <c r="T216" s="249">
        <f t="shared" ref="T216:T223" si="146">S216+R216</f>
        <v>0</v>
      </c>
      <c r="U216" s="387"/>
      <c r="V216" s="397">
        <f t="shared" ref="V216:V223" si="147">IF(T216=0,0,G216)</f>
        <v>0</v>
      </c>
      <c r="W216" s="398">
        <f t="shared" ref="W216:W223" si="148">IF(L216=0,0,C216/B216-1)</f>
        <v>0</v>
      </c>
      <c r="X216" s="398"/>
      <c r="Y216" s="249">
        <f t="shared" ref="Y216:Y223" si="149">SUM(+R216*(1+W216),0)</f>
        <v>0</v>
      </c>
      <c r="Z216" s="360">
        <f t="shared" ref="Z216:Z223" si="150">SUM(+S216*(1+W216),0)</f>
        <v>0</v>
      </c>
      <c r="AA216" s="260">
        <f t="shared" ref="AA216:AA223" si="151">Y216+Z216</f>
        <v>0</v>
      </c>
      <c r="AC216" s="555"/>
    </row>
    <row r="217" spans="1:29" ht="15.75">
      <c r="A217" s="146">
        <f>HLOOKUP(G212,cwccis,VLOOKUP(J217,row,2))</f>
        <v>1160.26</v>
      </c>
      <c r="B217" s="146">
        <f>HLOOKUP(G213,cwccis,VLOOKUP(J217,row,2))</f>
        <v>897.27</v>
      </c>
      <c r="C217" s="146">
        <f t="shared" si="136"/>
        <v>901</v>
      </c>
      <c r="D217" s="145" t="str">
        <f t="shared" si="137"/>
        <v>2020(Jan - Mar)</v>
      </c>
      <c r="E217" s="145" t="str">
        <f t="shared" si="138"/>
        <v>04</v>
      </c>
      <c r="F217" s="171" t="str">
        <f t="shared" si="139"/>
        <v xml:space="preserve"> Midpoint 04</v>
      </c>
      <c r="G217" s="126" t="s">
        <v>863</v>
      </c>
      <c r="H217" s="11"/>
      <c r="I217" s="7">
        <f t="shared" si="135"/>
        <v>16</v>
      </c>
      <c r="J217" s="246" t="s">
        <v>77</v>
      </c>
      <c r="K217" s="247" t="str">
        <f t="shared" si="140"/>
        <v>DAMS</v>
      </c>
      <c r="L217" s="329">
        <v>0</v>
      </c>
      <c r="M217" s="330">
        <f t="shared" si="141"/>
        <v>0</v>
      </c>
      <c r="N217" s="602">
        <v>0</v>
      </c>
      <c r="O217" s="273">
        <f t="shared" si="142"/>
        <v>0</v>
      </c>
      <c r="P217" s="387"/>
      <c r="Q217" s="396">
        <f t="shared" si="143"/>
        <v>0</v>
      </c>
      <c r="R217" s="249">
        <f t="shared" si="144"/>
        <v>0</v>
      </c>
      <c r="S217" s="249">
        <f t="shared" si="145"/>
        <v>0</v>
      </c>
      <c r="T217" s="249">
        <f t="shared" si="146"/>
        <v>0</v>
      </c>
      <c r="U217" s="387"/>
      <c r="V217" s="397">
        <f t="shared" si="147"/>
        <v>0</v>
      </c>
      <c r="W217" s="398">
        <f t="shared" si="148"/>
        <v>0</v>
      </c>
      <c r="X217" s="398"/>
      <c r="Y217" s="249">
        <f t="shared" si="149"/>
        <v>0</v>
      </c>
      <c r="Z217" s="360">
        <f t="shared" si="150"/>
        <v>0</v>
      </c>
      <c r="AA217" s="260">
        <f t="shared" si="151"/>
        <v>0</v>
      </c>
      <c r="AC217" s="555"/>
    </row>
    <row r="218" spans="1:29" ht="15.75">
      <c r="A218" s="146">
        <f>HLOOKUP(G212,cwccis,VLOOKUP(J218,row,2))</f>
        <v>1167.05</v>
      </c>
      <c r="B218" s="146">
        <f>HLOOKUP(G213,cwccis,VLOOKUP(J218,row,2))</f>
        <v>896.16</v>
      </c>
      <c r="C218" s="146">
        <f t="shared" si="136"/>
        <v>899.9</v>
      </c>
      <c r="D218" s="145" t="str">
        <f t="shared" si="137"/>
        <v>2020(Jan - Mar)</v>
      </c>
      <c r="E218" s="145" t="str">
        <f t="shared" si="138"/>
        <v>05</v>
      </c>
      <c r="F218" s="171" t="str">
        <f t="shared" si="139"/>
        <v xml:space="preserve"> Midpoint 05</v>
      </c>
      <c r="G218" s="126" t="s">
        <v>863</v>
      </c>
      <c r="H218" s="11"/>
      <c r="I218" s="7">
        <f t="shared" si="135"/>
        <v>17</v>
      </c>
      <c r="J218" s="246" t="s">
        <v>78</v>
      </c>
      <c r="K218" s="247" t="str">
        <f t="shared" si="140"/>
        <v>LOCKS</v>
      </c>
      <c r="L218" s="329">
        <v>0</v>
      </c>
      <c r="M218" s="330">
        <f t="shared" si="141"/>
        <v>0</v>
      </c>
      <c r="N218" s="602">
        <v>0</v>
      </c>
      <c r="O218" s="273">
        <f t="shared" si="142"/>
        <v>0</v>
      </c>
      <c r="P218" s="387"/>
      <c r="Q218" s="396">
        <f t="shared" si="143"/>
        <v>0</v>
      </c>
      <c r="R218" s="249">
        <f t="shared" si="144"/>
        <v>0</v>
      </c>
      <c r="S218" s="249">
        <f t="shared" si="145"/>
        <v>0</v>
      </c>
      <c r="T218" s="249">
        <f t="shared" si="146"/>
        <v>0</v>
      </c>
      <c r="U218" s="387"/>
      <c r="V218" s="397">
        <f t="shared" si="147"/>
        <v>0</v>
      </c>
      <c r="W218" s="398">
        <f t="shared" si="148"/>
        <v>0</v>
      </c>
      <c r="X218" s="398"/>
      <c r="Y218" s="249">
        <f t="shared" si="149"/>
        <v>0</v>
      </c>
      <c r="Z218" s="360">
        <f t="shared" si="150"/>
        <v>0</v>
      </c>
      <c r="AA218" s="260">
        <f t="shared" si="151"/>
        <v>0</v>
      </c>
      <c r="AC218" s="555"/>
    </row>
    <row r="219" spans="1:29" ht="15.75">
      <c r="A219" s="146">
        <f>HLOOKUP(G212,cwccis,VLOOKUP(J219,row,2))</f>
        <v>1144.9000000000001</v>
      </c>
      <c r="B219" s="146">
        <f>HLOOKUP(G213,cwccis,VLOOKUP(J219,row,2))</f>
        <v>880.38</v>
      </c>
      <c r="C219" s="146">
        <f t="shared" si="136"/>
        <v>883.42</v>
      </c>
      <c r="D219" s="145" t="str">
        <f t="shared" si="137"/>
        <v>2020(Jan - Mar)</v>
      </c>
      <c r="E219" s="145" t="str">
        <f t="shared" si="138"/>
        <v>06</v>
      </c>
      <c r="F219" s="171" t="str">
        <f t="shared" si="139"/>
        <v xml:space="preserve"> Midpoint 06</v>
      </c>
      <c r="G219" s="126" t="s">
        <v>863</v>
      </c>
      <c r="H219" s="11"/>
      <c r="I219" s="7">
        <f t="shared" si="135"/>
        <v>18</v>
      </c>
      <c r="J219" s="246" t="s">
        <v>79</v>
      </c>
      <c r="K219" s="247" t="str">
        <f t="shared" si="140"/>
        <v>FISH &amp; WILDLIFE FACILITIES</v>
      </c>
      <c r="L219" s="329">
        <v>0</v>
      </c>
      <c r="M219" s="330">
        <f t="shared" si="141"/>
        <v>0</v>
      </c>
      <c r="N219" s="602">
        <v>0</v>
      </c>
      <c r="O219" s="273">
        <f t="shared" si="142"/>
        <v>0</v>
      </c>
      <c r="P219" s="387"/>
      <c r="Q219" s="396">
        <f t="shared" si="143"/>
        <v>0</v>
      </c>
      <c r="R219" s="249">
        <f t="shared" si="144"/>
        <v>0</v>
      </c>
      <c r="S219" s="249">
        <f t="shared" si="145"/>
        <v>0</v>
      </c>
      <c r="T219" s="249">
        <f t="shared" si="146"/>
        <v>0</v>
      </c>
      <c r="U219" s="387"/>
      <c r="V219" s="397">
        <f t="shared" si="147"/>
        <v>0</v>
      </c>
      <c r="W219" s="398">
        <f t="shared" si="148"/>
        <v>0</v>
      </c>
      <c r="X219" s="398"/>
      <c r="Y219" s="249">
        <f t="shared" si="149"/>
        <v>0</v>
      </c>
      <c r="Z219" s="360">
        <f t="shared" si="150"/>
        <v>0</v>
      </c>
      <c r="AA219" s="260">
        <f t="shared" si="151"/>
        <v>0</v>
      </c>
      <c r="AC219" s="555"/>
    </row>
    <row r="220" spans="1:29" ht="15.75">
      <c r="A220" s="146">
        <f>HLOOKUP(G212,cwccis,VLOOKUP(J220,row,2))</f>
        <v>1063.71</v>
      </c>
      <c r="B220" s="146">
        <f>HLOOKUP(G213,cwccis,VLOOKUP(J220,row,2))</f>
        <v>811.48</v>
      </c>
      <c r="C220" s="146">
        <f t="shared" si="136"/>
        <v>812.05</v>
      </c>
      <c r="D220" s="145" t="str">
        <f t="shared" si="137"/>
        <v>2020(Jan - Mar)</v>
      </c>
      <c r="E220" s="145" t="str">
        <f t="shared" si="138"/>
        <v>07</v>
      </c>
      <c r="F220" s="171" t="str">
        <f t="shared" si="139"/>
        <v xml:space="preserve"> Midpoint 07</v>
      </c>
      <c r="G220" s="126" t="s">
        <v>863</v>
      </c>
      <c r="H220" s="11"/>
      <c r="I220" s="7">
        <f t="shared" si="135"/>
        <v>19</v>
      </c>
      <c r="J220" s="246" t="s">
        <v>80</v>
      </c>
      <c r="K220" s="247" t="str">
        <f t="shared" si="140"/>
        <v>POWER PLANT</v>
      </c>
      <c r="L220" s="329">
        <v>0</v>
      </c>
      <c r="M220" s="330">
        <f t="shared" si="141"/>
        <v>0</v>
      </c>
      <c r="N220" s="602">
        <v>0</v>
      </c>
      <c r="O220" s="273">
        <f t="shared" si="142"/>
        <v>0</v>
      </c>
      <c r="P220" s="387"/>
      <c r="Q220" s="396">
        <f t="shared" si="143"/>
        <v>0</v>
      </c>
      <c r="R220" s="249">
        <f t="shared" si="144"/>
        <v>0</v>
      </c>
      <c r="S220" s="249">
        <f t="shared" si="145"/>
        <v>0</v>
      </c>
      <c r="T220" s="249">
        <f t="shared" si="146"/>
        <v>0</v>
      </c>
      <c r="U220" s="387"/>
      <c r="V220" s="397">
        <f t="shared" si="147"/>
        <v>0</v>
      </c>
      <c r="W220" s="398">
        <f t="shared" si="148"/>
        <v>0</v>
      </c>
      <c r="X220" s="398"/>
      <c r="Y220" s="249">
        <f t="shared" si="149"/>
        <v>0</v>
      </c>
      <c r="Z220" s="360">
        <f t="shared" si="150"/>
        <v>0</v>
      </c>
      <c r="AA220" s="260">
        <f t="shared" si="151"/>
        <v>0</v>
      </c>
      <c r="AC220" s="555"/>
    </row>
    <row r="221" spans="1:29" s="445" customFormat="1" ht="15.75">
      <c r="A221" s="146">
        <f>HLOOKUP($G$69,cwccis,VLOOKUP(J221,row,2))</f>
        <v>1166.71</v>
      </c>
      <c r="B221" s="146">
        <f>HLOOKUP(G213,cwccis,VLOOKUP(J221,row,2))</f>
        <v>918.54</v>
      </c>
      <c r="C221" s="146">
        <f t="shared" si="136"/>
        <v>920.64</v>
      </c>
      <c r="D221" s="145" t="str">
        <f t="shared" si="137"/>
        <v>2020(Jan - Mar)</v>
      </c>
      <c r="E221" s="145" t="str">
        <f t="shared" si="138"/>
        <v>08</v>
      </c>
      <c r="F221" s="171" t="str">
        <f t="shared" si="139"/>
        <v xml:space="preserve"> Midpoint 08</v>
      </c>
      <c r="G221" s="126" t="s">
        <v>863</v>
      </c>
      <c r="H221" s="32"/>
      <c r="I221" s="7">
        <f t="shared" si="135"/>
        <v>20</v>
      </c>
      <c r="J221" s="246" t="s">
        <v>74</v>
      </c>
      <c r="K221" s="247" t="str">
        <f t="shared" si="140"/>
        <v>ROADS, RAILROADS &amp; BRIDGES</v>
      </c>
      <c r="L221" s="329">
        <v>0</v>
      </c>
      <c r="M221" s="330">
        <f t="shared" si="141"/>
        <v>0</v>
      </c>
      <c r="N221" s="602">
        <v>0</v>
      </c>
      <c r="O221" s="263">
        <f t="shared" si="142"/>
        <v>0</v>
      </c>
      <c r="P221" s="213"/>
      <c r="Q221" s="331">
        <f t="shared" si="143"/>
        <v>0</v>
      </c>
      <c r="R221" s="250">
        <f t="shared" si="144"/>
        <v>0</v>
      </c>
      <c r="S221" s="250">
        <f t="shared" si="145"/>
        <v>0</v>
      </c>
      <c r="T221" s="250">
        <f t="shared" si="146"/>
        <v>0</v>
      </c>
      <c r="U221" s="213"/>
      <c r="V221" s="332">
        <f t="shared" si="147"/>
        <v>0</v>
      </c>
      <c r="W221" s="331">
        <f t="shared" si="148"/>
        <v>0</v>
      </c>
      <c r="X221" s="331"/>
      <c r="Y221" s="250">
        <f t="shared" si="149"/>
        <v>0</v>
      </c>
      <c r="Z221" s="333">
        <f t="shared" si="150"/>
        <v>0</v>
      </c>
      <c r="AA221" s="260">
        <f t="shared" si="151"/>
        <v>0</v>
      </c>
      <c r="AC221" s="555"/>
    </row>
    <row r="222" spans="1:29" s="445" customFormat="1" ht="15.75">
      <c r="A222" s="146">
        <f>HLOOKUP($G$69,cwccis,VLOOKUP(J222,row,2))</f>
        <v>1196.3599999999999</v>
      </c>
      <c r="B222" s="146">
        <f>HLOOKUP(G213,cwccis,VLOOKUP(J222,row,2))</f>
        <v>951.95</v>
      </c>
      <c r="C222" s="146">
        <f t="shared" si="136"/>
        <v>957.07</v>
      </c>
      <c r="D222" s="145" t="str">
        <f t="shared" si="137"/>
        <v>2020(Jan - Mar)</v>
      </c>
      <c r="E222" s="145" t="str">
        <f t="shared" si="138"/>
        <v>09</v>
      </c>
      <c r="F222" s="171" t="str">
        <f t="shared" si="139"/>
        <v xml:space="preserve"> Midpoint 09</v>
      </c>
      <c r="G222" s="126" t="s">
        <v>863</v>
      </c>
      <c r="H222" s="32"/>
      <c r="I222" s="7">
        <f t="shared" si="135"/>
        <v>21</v>
      </c>
      <c r="J222" s="246" t="s">
        <v>81</v>
      </c>
      <c r="K222" s="247" t="str">
        <f t="shared" si="140"/>
        <v>CHANNELS &amp; CANALS</v>
      </c>
      <c r="L222" s="329">
        <v>0</v>
      </c>
      <c r="M222" s="330">
        <f t="shared" si="141"/>
        <v>0</v>
      </c>
      <c r="N222" s="602">
        <v>0</v>
      </c>
      <c r="O222" s="263">
        <f t="shared" si="142"/>
        <v>0</v>
      </c>
      <c r="P222" s="213"/>
      <c r="Q222" s="331">
        <f t="shared" si="143"/>
        <v>0</v>
      </c>
      <c r="R222" s="250">
        <f t="shared" si="144"/>
        <v>0</v>
      </c>
      <c r="S222" s="250">
        <f t="shared" si="145"/>
        <v>0</v>
      </c>
      <c r="T222" s="250">
        <f t="shared" si="146"/>
        <v>0</v>
      </c>
      <c r="U222" s="213"/>
      <c r="V222" s="332">
        <f t="shared" si="147"/>
        <v>0</v>
      </c>
      <c r="W222" s="331">
        <f t="shared" si="148"/>
        <v>0</v>
      </c>
      <c r="X222" s="331"/>
      <c r="Y222" s="250">
        <f t="shared" si="149"/>
        <v>0</v>
      </c>
      <c r="Z222" s="333">
        <f t="shared" si="150"/>
        <v>0</v>
      </c>
      <c r="AA222" s="260">
        <f t="shared" si="151"/>
        <v>0</v>
      </c>
      <c r="AC222" s="555"/>
    </row>
    <row r="223" spans="1:29" s="445" customFormat="1" ht="15.75">
      <c r="A223" s="146">
        <f>HLOOKUP($G$69,cwccis,VLOOKUP(J223,row,2))</f>
        <v>1140.73</v>
      </c>
      <c r="B223" s="146">
        <f>HLOOKUP(G213,cwccis,VLOOKUP(J223,row,2))</f>
        <v>905</v>
      </c>
      <c r="C223" s="146">
        <f t="shared" si="136"/>
        <v>908.51</v>
      </c>
      <c r="D223" s="145" t="str">
        <f t="shared" si="137"/>
        <v>2020(Jan - Mar)</v>
      </c>
      <c r="E223" s="145" t="str">
        <f t="shared" si="138"/>
        <v>10</v>
      </c>
      <c r="F223" s="171" t="str">
        <f t="shared" si="139"/>
        <v xml:space="preserve"> Midpoint 10</v>
      </c>
      <c r="G223" s="126" t="s">
        <v>863</v>
      </c>
      <c r="H223" s="32"/>
      <c r="I223" s="7">
        <f t="shared" si="135"/>
        <v>22</v>
      </c>
      <c r="J223" s="246" t="s">
        <v>82</v>
      </c>
      <c r="K223" s="247" t="str">
        <f t="shared" si="140"/>
        <v>BREAKWATER &amp; SEAWALLS</v>
      </c>
      <c r="L223" s="329">
        <v>0</v>
      </c>
      <c r="M223" s="330">
        <f t="shared" si="141"/>
        <v>0</v>
      </c>
      <c r="N223" s="602">
        <v>0</v>
      </c>
      <c r="O223" s="263">
        <f t="shared" si="142"/>
        <v>0</v>
      </c>
      <c r="P223" s="213"/>
      <c r="Q223" s="331">
        <f t="shared" si="143"/>
        <v>0</v>
      </c>
      <c r="R223" s="250">
        <f t="shared" si="144"/>
        <v>0</v>
      </c>
      <c r="S223" s="250">
        <f t="shared" si="145"/>
        <v>0</v>
      </c>
      <c r="T223" s="250">
        <f t="shared" si="146"/>
        <v>0</v>
      </c>
      <c r="U223" s="213"/>
      <c r="V223" s="332">
        <f t="shared" si="147"/>
        <v>0</v>
      </c>
      <c r="W223" s="331">
        <f t="shared" si="148"/>
        <v>0</v>
      </c>
      <c r="X223" s="331"/>
      <c r="Y223" s="250">
        <f t="shared" si="149"/>
        <v>0</v>
      </c>
      <c r="Z223" s="333">
        <f t="shared" si="150"/>
        <v>0</v>
      </c>
      <c r="AA223" s="260">
        <f t="shared" si="151"/>
        <v>0</v>
      </c>
      <c r="AC223" s="555"/>
    </row>
    <row r="224" spans="1:29">
      <c r="A224" s="85"/>
      <c r="B224" s="120"/>
      <c r="C224" s="120"/>
      <c r="D224" s="103"/>
      <c r="E224" s="103"/>
      <c r="F224" s="162"/>
      <c r="G224" s="103"/>
      <c r="H224" s="93"/>
      <c r="I224" s="7">
        <f>I220+1</f>
        <v>20</v>
      </c>
      <c r="J224" s="399" t="s">
        <v>40</v>
      </c>
      <c r="K224" s="334"/>
      <c r="L224" s="335"/>
      <c r="M224" s="336"/>
      <c r="N224" s="337"/>
      <c r="O224" s="249"/>
      <c r="P224" s="387"/>
      <c r="Q224" s="396"/>
      <c r="R224" s="249"/>
      <c r="S224" s="249"/>
      <c r="T224" s="249"/>
      <c r="U224" s="387"/>
      <c r="V224" s="400"/>
      <c r="W224" s="398"/>
      <c r="X224" s="398"/>
      <c r="Y224" s="249"/>
      <c r="Z224" s="360"/>
      <c r="AA224" s="260"/>
      <c r="AC224" s="555"/>
    </row>
    <row r="225" spans="1:35" ht="15">
      <c r="A225" s="85"/>
      <c r="B225" s="120"/>
      <c r="C225" s="120"/>
      <c r="D225" s="103"/>
      <c r="E225" s="103"/>
      <c r="F225" s="162"/>
      <c r="G225" s="103"/>
      <c r="H225" s="93"/>
      <c r="I225" s="7">
        <f t="shared" si="135"/>
        <v>21</v>
      </c>
      <c r="J225" s="401"/>
      <c r="K225" s="402"/>
      <c r="L225" s="254" t="s">
        <v>36</v>
      </c>
      <c r="M225" s="256" t="s">
        <v>36</v>
      </c>
      <c r="N225" s="603" t="s">
        <v>36</v>
      </c>
      <c r="O225" s="403" t="s">
        <v>36</v>
      </c>
      <c r="P225" s="387"/>
      <c r="Q225" s="404"/>
      <c r="R225" s="403" t="s">
        <v>36</v>
      </c>
      <c r="S225" s="403" t="s">
        <v>36</v>
      </c>
      <c r="T225" s="403" t="s">
        <v>36</v>
      </c>
      <c r="U225" s="387"/>
      <c r="V225" s="404"/>
      <c r="W225" s="370"/>
      <c r="X225" s="370"/>
      <c r="Y225" s="403" t="s">
        <v>36</v>
      </c>
      <c r="Z225" s="405" t="s">
        <v>36</v>
      </c>
      <c r="AA225" s="340" t="s">
        <v>36</v>
      </c>
      <c r="AC225" s="555"/>
      <c r="AE225" s="15"/>
      <c r="AF225" s="15"/>
      <c r="AG225" s="15"/>
      <c r="AH225" s="15"/>
      <c r="AI225" s="15"/>
    </row>
    <row r="226" spans="1:35" ht="15">
      <c r="A226" s="85"/>
      <c r="B226" s="120"/>
      <c r="C226" s="120"/>
      <c r="D226" s="87"/>
      <c r="E226" s="87"/>
      <c r="F226" s="172"/>
      <c r="G226" s="87"/>
      <c r="H226" s="93"/>
      <c r="I226" s="7">
        <f t="shared" si="135"/>
        <v>22</v>
      </c>
      <c r="J226" s="401"/>
      <c r="K226" s="259" t="s">
        <v>64</v>
      </c>
      <c r="L226" s="248">
        <f>SUM(L216:L224)</f>
        <v>0</v>
      </c>
      <c r="M226" s="250">
        <f>SUM(M216:M224)</f>
        <v>0</v>
      </c>
      <c r="N226" s="440">
        <f>IF(L226&gt;0,O226/L226-1,0)</f>
        <v>0</v>
      </c>
      <c r="O226" s="284">
        <f>L226+M226</f>
        <v>0</v>
      </c>
      <c r="P226" s="387"/>
      <c r="Q226" s="391"/>
      <c r="R226" s="249">
        <f>SUM(R216:R224)</f>
        <v>0</v>
      </c>
      <c r="S226" s="249">
        <f>SUM(S216:S224)</f>
        <v>0</v>
      </c>
      <c r="T226" s="249">
        <f>R226+S226</f>
        <v>0</v>
      </c>
      <c r="U226" s="387"/>
      <c r="V226" s="391"/>
      <c r="W226" s="282"/>
      <c r="X226" s="282"/>
      <c r="Y226" s="249">
        <f>SUM(Y216:Y224)</f>
        <v>0</v>
      </c>
      <c r="Z226" s="360">
        <f>SUM(Z216:Z224)</f>
        <v>0</v>
      </c>
      <c r="AA226" s="260">
        <f>Y226+Z226</f>
        <v>0</v>
      </c>
      <c r="AC226" s="561">
        <f>SUM(AA216:AA224)</f>
        <v>0</v>
      </c>
      <c r="AD226" s="15"/>
      <c r="AE226" s="17"/>
      <c r="AF226" s="17"/>
      <c r="AG226" s="17"/>
      <c r="AH226" s="17"/>
      <c r="AI226" s="17"/>
    </row>
    <row r="227" spans="1:35" ht="15">
      <c r="A227" s="85"/>
      <c r="B227" s="120"/>
      <c r="C227" s="120"/>
      <c r="D227" s="87"/>
      <c r="E227" s="87"/>
      <c r="F227" s="172"/>
      <c r="G227" s="87"/>
      <c r="H227" s="93"/>
      <c r="I227" s="7">
        <f t="shared" si="135"/>
        <v>23</v>
      </c>
      <c r="J227" s="401"/>
      <c r="K227" s="247"/>
      <c r="L227" s="261"/>
      <c r="M227" s="269"/>
      <c r="N227" s="604"/>
      <c r="O227" s="273"/>
      <c r="P227" s="387"/>
      <c r="Q227" s="391"/>
      <c r="R227" s="273"/>
      <c r="S227" s="273"/>
      <c r="T227" s="273"/>
      <c r="U227" s="387"/>
      <c r="V227" s="391"/>
      <c r="W227" s="282"/>
      <c r="X227" s="282"/>
      <c r="Y227" s="273"/>
      <c r="Z227" s="406"/>
      <c r="AA227" s="265"/>
      <c r="AC227" s="555"/>
      <c r="AD227" s="15"/>
      <c r="AE227" s="17"/>
      <c r="AF227" s="17"/>
      <c r="AG227" s="17"/>
      <c r="AH227" s="17"/>
      <c r="AI227" s="17"/>
    </row>
    <row r="228" spans="1:35" ht="15.75">
      <c r="A228" s="147">
        <f>HLOOKUP(G212,cwccis,VLOOKUP(E228,row,2))</f>
        <v>1149.32</v>
      </c>
      <c r="B228" s="148">
        <f>HLOOKUP(G213,cwccis,VLOOKUP(E228,row,2))</f>
        <v>893.31</v>
      </c>
      <c r="C228" s="146">
        <f>HLOOKUP(G228,cwccis,VLOOKUP(E228,row,2))</f>
        <v>844.49</v>
      </c>
      <c r="D228" s="145" t="str">
        <f>FIXED(HLOOKUP(G228,cwccis,4),0,TRUE)&amp;HLOOKUP(G228,cwccis,5)</f>
        <v>2017(Oct - Dec)</v>
      </c>
      <c r="E228" s="447" t="s">
        <v>677</v>
      </c>
      <c r="F228" s="162" t="s">
        <v>400</v>
      </c>
      <c r="G228" s="126" t="s">
        <v>715</v>
      </c>
      <c r="H228" s="11"/>
      <c r="I228" s="7">
        <f t="shared" si="135"/>
        <v>24</v>
      </c>
      <c r="J228" s="266" t="s">
        <v>59</v>
      </c>
      <c r="K228" s="407" t="s">
        <v>37</v>
      </c>
      <c r="L228" s="329">
        <v>0</v>
      </c>
      <c r="M228" s="330">
        <f>L228*N228</f>
        <v>0</v>
      </c>
      <c r="N228" s="605">
        <v>0</v>
      </c>
      <c r="O228" s="273">
        <f>L228+M228</f>
        <v>0</v>
      </c>
      <c r="P228" s="387"/>
      <c r="Q228" s="396">
        <f>IF(O228=0,0,B228/A228-1)</f>
        <v>0</v>
      </c>
      <c r="R228" s="249">
        <f>SUM(+L228*(1+Q228),0)</f>
        <v>0</v>
      </c>
      <c r="S228" s="249">
        <f>SUM(+M228*(1+Q228),0)</f>
        <v>0</v>
      </c>
      <c r="T228" s="249">
        <f>S228+R228</f>
        <v>0</v>
      </c>
      <c r="U228" s="387"/>
      <c r="V228" s="397">
        <f>IF(T228=0,0,G228)</f>
        <v>0</v>
      </c>
      <c r="W228" s="398">
        <f>IF(L228=0,0,C228/B228-1)</f>
        <v>0</v>
      </c>
      <c r="X228" s="398"/>
      <c r="Y228" s="249">
        <f>SUM(+R228*(1+W228),0)</f>
        <v>0</v>
      </c>
      <c r="Z228" s="360">
        <f>SUM(+S228*(1+W228),0)</f>
        <v>0</v>
      </c>
      <c r="AA228" s="260">
        <f>Y228+Z228</f>
        <v>0</v>
      </c>
      <c r="AC228" s="561">
        <f>AA228</f>
        <v>0</v>
      </c>
      <c r="AD228" s="15"/>
      <c r="AE228" s="17"/>
      <c r="AF228" s="17"/>
      <c r="AG228" s="17"/>
      <c r="AH228" s="17"/>
      <c r="AI228" s="17"/>
    </row>
    <row r="229" spans="1:35" ht="24">
      <c r="A229" s="99"/>
      <c r="B229" s="102"/>
      <c r="C229" s="102"/>
      <c r="D229" s="86"/>
      <c r="E229" s="86"/>
      <c r="F229" s="738" t="s">
        <v>678</v>
      </c>
      <c r="G229" s="87"/>
      <c r="H229" s="93"/>
      <c r="I229" s="7">
        <f t="shared" si="135"/>
        <v>25</v>
      </c>
      <c r="J229" s="401"/>
      <c r="K229" s="409"/>
      <c r="L229" s="345"/>
      <c r="M229" s="410"/>
      <c r="N229" s="609"/>
      <c r="O229" s="273"/>
      <c r="P229" s="387"/>
      <c r="Q229" s="391"/>
      <c r="R229" s="273"/>
      <c r="S229" s="273"/>
      <c r="T229" s="273"/>
      <c r="U229" s="387"/>
      <c r="V229" s="411"/>
      <c r="W229" s="282"/>
      <c r="X229" s="282"/>
      <c r="Y229" s="273"/>
      <c r="Z229" s="406"/>
      <c r="AA229" s="265"/>
      <c r="AC229" s="562"/>
      <c r="AD229" s="15"/>
      <c r="AE229" s="17"/>
      <c r="AF229" s="17"/>
      <c r="AG229" s="17"/>
      <c r="AH229" s="17"/>
      <c r="AI229" s="17"/>
    </row>
    <row r="230" spans="1:35" ht="16.5" customHeight="1">
      <c r="A230" s="99"/>
      <c r="B230" s="102"/>
      <c r="C230" s="102"/>
      <c r="D230" s="86"/>
      <c r="E230" s="86"/>
      <c r="F230" s="172"/>
      <c r="G230" s="87"/>
      <c r="H230" s="93"/>
      <c r="I230" s="7">
        <f t="shared" si="135"/>
        <v>26</v>
      </c>
      <c r="J230" s="601">
        <v>30</v>
      </c>
      <c r="K230" s="200" t="s">
        <v>38</v>
      </c>
      <c r="L230" s="408"/>
      <c r="M230" s="273"/>
      <c r="N230" s="609"/>
      <c r="O230" s="273"/>
      <c r="P230" s="387"/>
      <c r="Q230" s="396"/>
      <c r="R230" s="273"/>
      <c r="S230" s="273"/>
      <c r="T230" s="273"/>
      <c r="U230" s="387"/>
      <c r="V230" s="391"/>
      <c r="W230" s="398"/>
      <c r="X230" s="398"/>
      <c r="Y230" s="273"/>
      <c r="Z230" s="406"/>
      <c r="AA230" s="265"/>
      <c r="AC230" s="555"/>
      <c r="AD230" s="15"/>
      <c r="AE230" s="17"/>
      <c r="AF230" s="17"/>
      <c r="AG230" s="17"/>
      <c r="AH230" s="17"/>
      <c r="AI230" s="17"/>
    </row>
    <row r="231" spans="1:35" ht="15.75">
      <c r="A231" s="149">
        <f>HLOOKUP(G212,cwccis,VLOOKUP(J230,row,2))</f>
        <v>1.0382499999999999</v>
      </c>
      <c r="B231" s="149">
        <f>HLOOKUP(G213,cwccis,VLOOKUP(J230,row,2))</f>
        <v>1</v>
      </c>
      <c r="C231" s="150">
        <f>HLOOKUP(G231,cwccis,VLOOKUP(J230,row,2))</f>
        <v>1</v>
      </c>
      <c r="D231" s="145" t="str">
        <f>FIXED(HLOOKUP(G231,cwccis,4),0,TRUE)&amp;HLOOKUP(G231,cwccis,5)</f>
        <v>2018(Jan - Mar)</v>
      </c>
      <c r="E231" s="145">
        <f>J230</f>
        <v>30</v>
      </c>
      <c r="F231" s="173" t="s">
        <v>856</v>
      </c>
      <c r="G231" s="126" t="s">
        <v>862</v>
      </c>
      <c r="H231" s="13"/>
      <c r="I231" s="7">
        <f t="shared" si="135"/>
        <v>27</v>
      </c>
      <c r="J231" s="347">
        <f>'Input '!$D$11</f>
        <v>2.5000000000000001E-2</v>
      </c>
      <c r="K231" s="349" t="s">
        <v>42</v>
      </c>
      <c r="L231" s="348">
        <f>L226*J231</f>
        <v>0</v>
      </c>
      <c r="M231" s="412">
        <f t="shared" ref="M231:M241" si="152">L231*N231</f>
        <v>0</v>
      </c>
      <c r="N231" s="606">
        <v>0.1</v>
      </c>
      <c r="O231" s="249">
        <f t="shared" ref="O231:O241" si="153">M231+L231</f>
        <v>0</v>
      </c>
      <c r="P231" s="387"/>
      <c r="Q231" s="396">
        <f t="shared" ref="Q231:Q241" si="154">IF(O231=0,0,B231/A231-1)</f>
        <v>0</v>
      </c>
      <c r="R231" s="249">
        <f t="shared" ref="R231:R241" si="155">SUM(+L231*(1+Q231),0)</f>
        <v>0</v>
      </c>
      <c r="S231" s="249">
        <f t="shared" ref="S231:S241" si="156">SUM(+M231*(1+Q231),0)</f>
        <v>0</v>
      </c>
      <c r="T231" s="249">
        <f t="shared" ref="T231:T241" si="157">S231+R231</f>
        <v>0</v>
      </c>
      <c r="U231" s="387"/>
      <c r="V231" s="397">
        <f t="shared" ref="V231:V241" si="158">IF(T231=0,0,G231)</f>
        <v>0</v>
      </c>
      <c r="W231" s="398">
        <f t="shared" ref="W231:W241" si="159">IF(L231=0,0,C231/B231-1)</f>
        <v>0</v>
      </c>
      <c r="X231" s="398"/>
      <c r="Y231" s="249">
        <f t="shared" ref="Y231:Y241" si="160">SUM(+R231*(1+W231),0)</f>
        <v>0</v>
      </c>
      <c r="Z231" s="360">
        <f t="shared" ref="Z231:Z241" si="161">SUM(+S231*(1+W231),0)</f>
        <v>0</v>
      </c>
      <c r="AA231" s="260">
        <f t="shared" ref="AA231:AA241" si="162">Y231+Z231</f>
        <v>0</v>
      </c>
      <c r="AC231" s="561">
        <f t="shared" ref="AC231:AC240" si="163">AA231</f>
        <v>0</v>
      </c>
      <c r="AD231" s="15"/>
      <c r="AE231" s="17"/>
      <c r="AF231" s="17"/>
      <c r="AG231" s="17"/>
      <c r="AH231" s="17"/>
      <c r="AI231" s="17"/>
    </row>
    <row r="232" spans="1:35" ht="15">
      <c r="A232" s="149">
        <f>A231</f>
        <v>1.0382499999999999</v>
      </c>
      <c r="B232" s="149">
        <f>B231</f>
        <v>1</v>
      </c>
      <c r="C232" s="150">
        <f>C231</f>
        <v>1</v>
      </c>
      <c r="D232" s="146" t="str">
        <f>D231</f>
        <v>2018(Jan - Mar)</v>
      </c>
      <c r="E232" s="145">
        <f>J230</f>
        <v>30</v>
      </c>
      <c r="F232" s="174" t="str">
        <f>"From "&amp;F231</f>
        <v>From ENTER Design mid point period</v>
      </c>
      <c r="G232" s="146" t="str">
        <f>G231</f>
        <v>2018Q2</v>
      </c>
      <c r="H232" s="95"/>
      <c r="I232" s="7">
        <f t="shared" si="135"/>
        <v>28</v>
      </c>
      <c r="J232" s="347">
        <f>'Input '!$D$13</f>
        <v>0.01</v>
      </c>
      <c r="K232" s="349" t="s">
        <v>43</v>
      </c>
      <c r="L232" s="348">
        <f>L226*J232</f>
        <v>0</v>
      </c>
      <c r="M232" s="412">
        <f t="shared" si="152"/>
        <v>0</v>
      </c>
      <c r="N232" s="437">
        <f>N231</f>
        <v>0.1</v>
      </c>
      <c r="O232" s="249">
        <f t="shared" si="153"/>
        <v>0</v>
      </c>
      <c r="P232" s="387"/>
      <c r="Q232" s="396">
        <f t="shared" si="154"/>
        <v>0</v>
      </c>
      <c r="R232" s="249">
        <f t="shared" si="155"/>
        <v>0</v>
      </c>
      <c r="S232" s="249">
        <f t="shared" si="156"/>
        <v>0</v>
      </c>
      <c r="T232" s="249">
        <f t="shared" si="157"/>
        <v>0</v>
      </c>
      <c r="U232" s="387"/>
      <c r="V232" s="397">
        <f t="shared" si="158"/>
        <v>0</v>
      </c>
      <c r="W232" s="398">
        <f t="shared" si="159"/>
        <v>0</v>
      </c>
      <c r="X232" s="398"/>
      <c r="Y232" s="249">
        <f t="shared" si="160"/>
        <v>0</v>
      </c>
      <c r="Z232" s="360">
        <f t="shared" si="161"/>
        <v>0</v>
      </c>
      <c r="AA232" s="260">
        <f t="shared" si="162"/>
        <v>0</v>
      </c>
      <c r="AC232" s="561">
        <f t="shared" si="163"/>
        <v>0</v>
      </c>
      <c r="AD232" s="15"/>
      <c r="AE232" s="17"/>
      <c r="AF232" s="17"/>
      <c r="AG232" s="17"/>
      <c r="AH232" s="17"/>
      <c r="AI232" s="17"/>
    </row>
    <row r="233" spans="1:35" ht="15">
      <c r="A233" s="149">
        <f t="shared" ref="A233:C235" si="164">A232</f>
        <v>1.0382499999999999</v>
      </c>
      <c r="B233" s="149">
        <f t="shared" si="164"/>
        <v>1</v>
      </c>
      <c r="C233" s="150">
        <f t="shared" si="164"/>
        <v>1</v>
      </c>
      <c r="D233" s="146" t="str">
        <f>D231</f>
        <v>2018(Jan - Mar)</v>
      </c>
      <c r="E233" s="145">
        <f>J230</f>
        <v>30</v>
      </c>
      <c r="F233" s="174" t="str">
        <f>"From "&amp;F231</f>
        <v>From ENTER Design mid point period</v>
      </c>
      <c r="G233" s="146" t="str">
        <f>G231</f>
        <v>2018Q2</v>
      </c>
      <c r="H233" s="95"/>
      <c r="I233" s="7">
        <f t="shared" si="135"/>
        <v>29</v>
      </c>
      <c r="J233" s="347">
        <f>'Input '!$D$14</f>
        <v>0.15</v>
      </c>
      <c r="K233" s="349" t="s">
        <v>44</v>
      </c>
      <c r="L233" s="348">
        <f>L226*J233</f>
        <v>0</v>
      </c>
      <c r="M233" s="412">
        <f t="shared" si="152"/>
        <v>0</v>
      </c>
      <c r="N233" s="437">
        <f t="shared" ref="N233:N240" si="165">N232</f>
        <v>0.1</v>
      </c>
      <c r="O233" s="249">
        <f t="shared" si="153"/>
        <v>0</v>
      </c>
      <c r="P233" s="387"/>
      <c r="Q233" s="396">
        <f t="shared" si="154"/>
        <v>0</v>
      </c>
      <c r="R233" s="249">
        <f t="shared" si="155"/>
        <v>0</v>
      </c>
      <c r="S233" s="249">
        <f t="shared" si="156"/>
        <v>0</v>
      </c>
      <c r="T233" s="249">
        <f t="shared" si="157"/>
        <v>0</v>
      </c>
      <c r="U233" s="387"/>
      <c r="V233" s="397">
        <f t="shared" si="158"/>
        <v>0</v>
      </c>
      <c r="W233" s="398">
        <f t="shared" si="159"/>
        <v>0</v>
      </c>
      <c r="X233" s="398"/>
      <c r="Y233" s="249">
        <f t="shared" si="160"/>
        <v>0</v>
      </c>
      <c r="Z233" s="360">
        <f t="shared" si="161"/>
        <v>0</v>
      </c>
      <c r="AA233" s="260">
        <f t="shared" si="162"/>
        <v>0</v>
      </c>
      <c r="AC233" s="561">
        <f t="shared" si="163"/>
        <v>0</v>
      </c>
      <c r="AD233" s="15"/>
      <c r="AE233" s="17"/>
      <c r="AF233" s="17"/>
      <c r="AG233" s="17"/>
      <c r="AH233" s="17"/>
      <c r="AI233" s="17"/>
    </row>
    <row r="234" spans="1:35" ht="15">
      <c r="A234" s="149">
        <f t="shared" si="164"/>
        <v>1.0382499999999999</v>
      </c>
      <c r="B234" s="149">
        <f t="shared" si="164"/>
        <v>1</v>
      </c>
      <c r="C234" s="150">
        <f t="shared" si="164"/>
        <v>1</v>
      </c>
      <c r="D234" s="146" t="str">
        <f>D231</f>
        <v>2018(Jan - Mar)</v>
      </c>
      <c r="E234" s="145">
        <f>J230</f>
        <v>30</v>
      </c>
      <c r="F234" s="174" t="str">
        <f>"From "&amp;F231</f>
        <v>From ENTER Design mid point period</v>
      </c>
      <c r="G234" s="146" t="str">
        <f>G231</f>
        <v>2018Q2</v>
      </c>
      <c r="H234" s="95"/>
      <c r="I234" s="7">
        <f t="shared" si="135"/>
        <v>30</v>
      </c>
      <c r="J234" s="347">
        <f>'Input '!$D$15</f>
        <v>0.01</v>
      </c>
      <c r="K234" s="349" t="s">
        <v>512</v>
      </c>
      <c r="L234" s="348">
        <f>L226*J234</f>
        <v>0</v>
      </c>
      <c r="M234" s="412">
        <f t="shared" si="152"/>
        <v>0</v>
      </c>
      <c r="N234" s="437">
        <f t="shared" si="165"/>
        <v>0.1</v>
      </c>
      <c r="O234" s="249">
        <f t="shared" si="153"/>
        <v>0</v>
      </c>
      <c r="P234" s="387"/>
      <c r="Q234" s="396">
        <f t="shared" si="154"/>
        <v>0</v>
      </c>
      <c r="R234" s="249">
        <f t="shared" si="155"/>
        <v>0</v>
      </c>
      <c r="S234" s="249">
        <f t="shared" si="156"/>
        <v>0</v>
      </c>
      <c r="T234" s="249">
        <f t="shared" si="157"/>
        <v>0</v>
      </c>
      <c r="U234" s="387"/>
      <c r="V234" s="397">
        <f t="shared" si="158"/>
        <v>0</v>
      </c>
      <c r="W234" s="398">
        <f t="shared" si="159"/>
        <v>0</v>
      </c>
      <c r="X234" s="398"/>
      <c r="Y234" s="249">
        <f t="shared" si="160"/>
        <v>0</v>
      </c>
      <c r="Z234" s="360">
        <f t="shared" si="161"/>
        <v>0</v>
      </c>
      <c r="AA234" s="260">
        <f t="shared" si="162"/>
        <v>0</v>
      </c>
      <c r="AC234" s="561">
        <f t="shared" si="163"/>
        <v>0</v>
      </c>
      <c r="AD234" s="15"/>
      <c r="AE234" s="17"/>
      <c r="AF234" s="17"/>
      <c r="AG234" s="17"/>
      <c r="AH234" s="17"/>
      <c r="AI234" s="17"/>
    </row>
    <row r="235" spans="1:35" ht="15" customHeight="1">
      <c r="A235" s="149">
        <f t="shared" si="164"/>
        <v>1.0382499999999999</v>
      </c>
      <c r="B235" s="149">
        <f t="shared" si="164"/>
        <v>1</v>
      </c>
      <c r="C235" s="150">
        <f t="shared" si="164"/>
        <v>1</v>
      </c>
      <c r="D235" s="146" t="str">
        <f>D232</f>
        <v>2018(Jan - Mar)</v>
      </c>
      <c r="E235" s="145">
        <f>J230</f>
        <v>30</v>
      </c>
      <c r="F235" s="174" t="str">
        <f>"From "&amp;F232</f>
        <v>From From ENTER Design mid point period</v>
      </c>
      <c r="G235" s="146" t="str">
        <f>G232</f>
        <v>2018Q2</v>
      </c>
      <c r="H235" s="29"/>
      <c r="I235" s="7">
        <f t="shared" si="135"/>
        <v>31</v>
      </c>
      <c r="J235" s="347">
        <f>'Input '!$D$16</f>
        <v>0.01</v>
      </c>
      <c r="K235" s="350" t="s">
        <v>513</v>
      </c>
      <c r="L235" s="348">
        <f>L226*J235</f>
        <v>0</v>
      </c>
      <c r="M235" s="330">
        <f t="shared" si="152"/>
        <v>0</v>
      </c>
      <c r="N235" s="437">
        <f t="shared" si="165"/>
        <v>0.1</v>
      </c>
      <c r="O235" s="250">
        <f t="shared" si="153"/>
        <v>0</v>
      </c>
      <c r="P235" s="213"/>
      <c r="Q235" s="331">
        <f t="shared" si="154"/>
        <v>0</v>
      </c>
      <c r="R235" s="250">
        <f t="shared" si="155"/>
        <v>0</v>
      </c>
      <c r="S235" s="250">
        <f t="shared" si="156"/>
        <v>0</v>
      </c>
      <c r="T235" s="250">
        <f t="shared" si="157"/>
        <v>0</v>
      </c>
      <c r="U235" s="213"/>
      <c r="V235" s="332">
        <f t="shared" si="158"/>
        <v>0</v>
      </c>
      <c r="W235" s="331">
        <f t="shared" si="159"/>
        <v>0</v>
      </c>
      <c r="X235" s="331"/>
      <c r="Y235" s="250">
        <f t="shared" si="160"/>
        <v>0</v>
      </c>
      <c r="Z235" s="333">
        <f t="shared" si="161"/>
        <v>0</v>
      </c>
      <c r="AA235" s="260">
        <f t="shared" si="162"/>
        <v>0</v>
      </c>
      <c r="AC235" s="561">
        <f t="shared" si="163"/>
        <v>0</v>
      </c>
      <c r="AD235" s="15"/>
      <c r="AE235" s="17"/>
      <c r="AF235" s="17"/>
      <c r="AG235" s="17"/>
      <c r="AH235" s="17"/>
      <c r="AI235" s="17"/>
    </row>
    <row r="236" spans="1:35" ht="15">
      <c r="A236" s="149">
        <f>A234</f>
        <v>1.0382499999999999</v>
      </c>
      <c r="B236" s="149">
        <f>B234</f>
        <v>1</v>
      </c>
      <c r="C236" s="150">
        <f>C234</f>
        <v>1</v>
      </c>
      <c r="D236" s="146" t="str">
        <f>D231</f>
        <v>2018(Jan - Mar)</v>
      </c>
      <c r="E236" s="145">
        <f>J230</f>
        <v>30</v>
      </c>
      <c r="F236" s="174" t="str">
        <f>"From "&amp;F231</f>
        <v>From ENTER Design mid point period</v>
      </c>
      <c r="G236" s="146" t="str">
        <f>G231</f>
        <v>2018Q2</v>
      </c>
      <c r="H236" s="95"/>
      <c r="I236" s="7">
        <f t="shared" si="135"/>
        <v>32</v>
      </c>
      <c r="J236" s="347">
        <f>'Input '!$D$17</f>
        <v>0.01</v>
      </c>
      <c r="K236" s="349" t="s">
        <v>45</v>
      </c>
      <c r="L236" s="348">
        <f>L226*J236</f>
        <v>0</v>
      </c>
      <c r="M236" s="412">
        <f t="shared" si="152"/>
        <v>0</v>
      </c>
      <c r="N236" s="437">
        <f t="shared" si="165"/>
        <v>0.1</v>
      </c>
      <c r="O236" s="249">
        <f t="shared" si="153"/>
        <v>0</v>
      </c>
      <c r="P236" s="387"/>
      <c r="Q236" s="396">
        <f t="shared" si="154"/>
        <v>0</v>
      </c>
      <c r="R236" s="249">
        <f t="shared" si="155"/>
        <v>0</v>
      </c>
      <c r="S236" s="249">
        <f t="shared" si="156"/>
        <v>0</v>
      </c>
      <c r="T236" s="249">
        <f t="shared" si="157"/>
        <v>0</v>
      </c>
      <c r="U236" s="387"/>
      <c r="V236" s="397">
        <f t="shared" si="158"/>
        <v>0</v>
      </c>
      <c r="W236" s="398">
        <f t="shared" si="159"/>
        <v>0</v>
      </c>
      <c r="X236" s="398"/>
      <c r="Y236" s="249">
        <f t="shared" si="160"/>
        <v>0</v>
      </c>
      <c r="Z236" s="360">
        <f t="shared" si="161"/>
        <v>0</v>
      </c>
      <c r="AA236" s="260">
        <f t="shared" si="162"/>
        <v>0</v>
      </c>
      <c r="AC236" s="561">
        <f t="shared" si="163"/>
        <v>0</v>
      </c>
      <c r="AD236" s="15"/>
      <c r="AE236" s="17"/>
      <c r="AF236" s="17"/>
      <c r="AG236" s="17"/>
      <c r="AH236" s="17"/>
      <c r="AI236" s="17"/>
    </row>
    <row r="237" spans="1:35" ht="15">
      <c r="A237" s="149">
        <f>HLOOKUP(G212,cwccis,VLOOKUP(J230,row,2))</f>
        <v>1.0382499999999999</v>
      </c>
      <c r="B237" s="149">
        <f>HLOOKUP(G213,cwccis,VLOOKUP(J230,row,2))</f>
        <v>1</v>
      </c>
      <c r="C237" s="150">
        <f>HLOOKUP(G237,cwccis,VLOOKUP(J230,row,2))</f>
        <v>1</v>
      </c>
      <c r="D237" s="145" t="str">
        <f>FIXED(HLOOKUP(G237,cwccis,4),0,TRUE)&amp;HLOOKUP(G237,cwccis,5)</f>
        <v>2020(Jan - Mar)</v>
      </c>
      <c r="E237" s="145">
        <f>J230</f>
        <v>30</v>
      </c>
      <c r="F237" s="174" t="s">
        <v>413</v>
      </c>
      <c r="G237" s="146" t="str">
        <f>G244</f>
        <v>2020Q2</v>
      </c>
      <c r="H237" s="30"/>
      <c r="I237" s="7">
        <f t="shared" si="135"/>
        <v>33</v>
      </c>
      <c r="J237" s="347">
        <f>'Input '!$D$18</f>
        <v>0.03</v>
      </c>
      <c r="K237" s="349" t="s">
        <v>46</v>
      </c>
      <c r="L237" s="348">
        <f>L226*J237</f>
        <v>0</v>
      </c>
      <c r="M237" s="412">
        <f t="shared" si="152"/>
        <v>0</v>
      </c>
      <c r="N237" s="437">
        <f t="shared" si="165"/>
        <v>0.1</v>
      </c>
      <c r="O237" s="249">
        <f t="shared" si="153"/>
        <v>0</v>
      </c>
      <c r="P237" s="387"/>
      <c r="Q237" s="396">
        <f t="shared" si="154"/>
        <v>0</v>
      </c>
      <c r="R237" s="249">
        <f t="shared" si="155"/>
        <v>0</v>
      </c>
      <c r="S237" s="249">
        <f t="shared" si="156"/>
        <v>0</v>
      </c>
      <c r="T237" s="249">
        <f t="shared" si="157"/>
        <v>0</v>
      </c>
      <c r="U237" s="387"/>
      <c r="V237" s="397">
        <f t="shared" si="158"/>
        <v>0</v>
      </c>
      <c r="W237" s="398">
        <f t="shared" si="159"/>
        <v>0</v>
      </c>
      <c r="X237" s="398"/>
      <c r="Y237" s="249">
        <f t="shared" si="160"/>
        <v>0</v>
      </c>
      <c r="Z237" s="360">
        <f t="shared" si="161"/>
        <v>0</v>
      </c>
      <c r="AA237" s="260">
        <f t="shared" si="162"/>
        <v>0</v>
      </c>
      <c r="AC237" s="561">
        <f t="shared" si="163"/>
        <v>0</v>
      </c>
      <c r="AD237" s="15"/>
      <c r="AE237" s="17"/>
      <c r="AF237" s="17"/>
      <c r="AG237" s="17"/>
      <c r="AH237" s="17"/>
      <c r="AI237" s="17"/>
    </row>
    <row r="238" spans="1:35" ht="15">
      <c r="A238" s="149">
        <f>A237</f>
        <v>1.0382499999999999</v>
      </c>
      <c r="B238" s="149">
        <f>B237</f>
        <v>1</v>
      </c>
      <c r="C238" s="150">
        <f>C237</f>
        <v>1</v>
      </c>
      <c r="D238" s="145" t="str">
        <f>FIXED(HLOOKUP(G238,cwccis,4),0,TRUE)&amp;HLOOKUP(G238,cwccis,5)</f>
        <v>2020(Jan - Mar)</v>
      </c>
      <c r="E238" s="145">
        <f>J230</f>
        <v>30</v>
      </c>
      <c r="F238" s="174" t="s">
        <v>414</v>
      </c>
      <c r="G238" s="151" t="str">
        <f>G237</f>
        <v>2020Q2</v>
      </c>
      <c r="H238" s="30"/>
      <c r="I238" s="7">
        <f t="shared" si="135"/>
        <v>34</v>
      </c>
      <c r="J238" s="347">
        <f>'Input '!$D$19</f>
        <v>0.02</v>
      </c>
      <c r="K238" s="349" t="s">
        <v>47</v>
      </c>
      <c r="L238" s="348">
        <f>L226*J238</f>
        <v>0</v>
      </c>
      <c r="M238" s="412">
        <f t="shared" si="152"/>
        <v>0</v>
      </c>
      <c r="N238" s="437">
        <f t="shared" si="165"/>
        <v>0.1</v>
      </c>
      <c r="O238" s="249">
        <f t="shared" si="153"/>
        <v>0</v>
      </c>
      <c r="P238" s="387"/>
      <c r="Q238" s="396">
        <f t="shared" si="154"/>
        <v>0</v>
      </c>
      <c r="R238" s="249">
        <f t="shared" si="155"/>
        <v>0</v>
      </c>
      <c r="S238" s="249">
        <f t="shared" si="156"/>
        <v>0</v>
      </c>
      <c r="T238" s="249">
        <f t="shared" si="157"/>
        <v>0</v>
      </c>
      <c r="U238" s="387"/>
      <c r="V238" s="397">
        <f t="shared" si="158"/>
        <v>0</v>
      </c>
      <c r="W238" s="398">
        <f t="shared" si="159"/>
        <v>0</v>
      </c>
      <c r="X238" s="398"/>
      <c r="Y238" s="249">
        <f t="shared" si="160"/>
        <v>0</v>
      </c>
      <c r="Z238" s="360">
        <f t="shared" si="161"/>
        <v>0</v>
      </c>
      <c r="AA238" s="260">
        <f t="shared" si="162"/>
        <v>0</v>
      </c>
      <c r="AC238" s="561">
        <f t="shared" si="163"/>
        <v>0</v>
      </c>
      <c r="AD238" s="15"/>
      <c r="AE238" s="17"/>
      <c r="AF238" s="17"/>
      <c r="AG238" s="17"/>
      <c r="AH238" s="17"/>
      <c r="AI238" s="17"/>
    </row>
    <row r="239" spans="1:35" s="445" customFormat="1" ht="15.75">
      <c r="A239" s="149">
        <f>HLOOKUP(G212,cwccis,VLOOKUP(J230,row,2))</f>
        <v>1.0382499999999999</v>
      </c>
      <c r="B239" s="149">
        <f>HLOOKUP(G213,cwccis,VLOOKUP(J230,row,2))</f>
        <v>1</v>
      </c>
      <c r="C239" s="150">
        <f>HLOOKUP(G239,cwccis,VLOOKUP(J230,row,2))</f>
        <v>1</v>
      </c>
      <c r="D239" s="145" t="str">
        <f>FIXED(HLOOKUP(G239,cwccis,4),0,TRUE)&amp;HLOOKUP(G239,cwccis,5)</f>
        <v>2021(Oct - Dec)</v>
      </c>
      <c r="E239" s="145">
        <f>J230</f>
        <v>30</v>
      </c>
      <c r="F239" s="174" t="s">
        <v>931</v>
      </c>
      <c r="G239" s="126" t="s">
        <v>719</v>
      </c>
      <c r="H239" s="29"/>
      <c r="I239" s="7">
        <f t="shared" si="135"/>
        <v>35</v>
      </c>
      <c r="J239" s="347">
        <f>'Input '!$D$20</f>
        <v>0.03</v>
      </c>
      <c r="K239" s="349" t="s">
        <v>924</v>
      </c>
      <c r="L239" s="348">
        <f>L226*J239</f>
        <v>0</v>
      </c>
      <c r="M239" s="330">
        <f t="shared" si="152"/>
        <v>0</v>
      </c>
      <c r="N239" s="438">
        <f t="shared" si="165"/>
        <v>0.1</v>
      </c>
      <c r="O239" s="250">
        <f t="shared" si="153"/>
        <v>0</v>
      </c>
      <c r="P239" s="213"/>
      <c r="Q239" s="331">
        <f t="shared" si="154"/>
        <v>0</v>
      </c>
      <c r="R239" s="250">
        <f t="shared" si="155"/>
        <v>0</v>
      </c>
      <c r="S239" s="250">
        <f t="shared" si="156"/>
        <v>0</v>
      </c>
      <c r="T239" s="250">
        <f t="shared" si="157"/>
        <v>0</v>
      </c>
      <c r="U239" s="213"/>
      <c r="V239" s="332">
        <f t="shared" si="158"/>
        <v>0</v>
      </c>
      <c r="W239" s="331">
        <f t="shared" si="159"/>
        <v>0</v>
      </c>
      <c r="X239" s="331"/>
      <c r="Y239" s="250">
        <f t="shared" si="160"/>
        <v>0</v>
      </c>
      <c r="Z239" s="333">
        <f t="shared" si="161"/>
        <v>0</v>
      </c>
      <c r="AA239" s="260">
        <f t="shared" si="162"/>
        <v>0</v>
      </c>
      <c r="AC239" s="561">
        <f t="shared" si="163"/>
        <v>0</v>
      </c>
      <c r="AD239" s="15"/>
      <c r="AE239" s="17"/>
      <c r="AF239" s="17"/>
      <c r="AG239" s="17"/>
      <c r="AH239" s="17"/>
      <c r="AI239" s="17"/>
    </row>
    <row r="240" spans="1:35" s="445" customFormat="1" ht="15">
      <c r="A240" s="149">
        <f>A238</f>
        <v>1.0382499999999999</v>
      </c>
      <c r="B240" s="149">
        <f t="shared" ref="B240" si="166">B238</f>
        <v>1</v>
      </c>
      <c r="C240" s="744">
        <f>C236</f>
        <v>1</v>
      </c>
      <c r="D240" s="146" t="str">
        <f>D232</f>
        <v>2018(Jan - Mar)</v>
      </c>
      <c r="E240" s="145">
        <f>J231</f>
        <v>2.5000000000000001E-2</v>
      </c>
      <c r="F240" s="174" t="s">
        <v>931</v>
      </c>
      <c r="G240" s="146" t="str">
        <f>G232</f>
        <v>2018Q2</v>
      </c>
      <c r="H240" s="31"/>
      <c r="I240" s="7">
        <f t="shared" si="135"/>
        <v>36</v>
      </c>
      <c r="J240" s="347">
        <f>'Input '!$D$21</f>
        <v>0.01</v>
      </c>
      <c r="K240" s="349" t="s">
        <v>383</v>
      </c>
      <c r="L240" s="348">
        <f>L226*J240</f>
        <v>0</v>
      </c>
      <c r="M240" s="330">
        <f t="shared" si="152"/>
        <v>0</v>
      </c>
      <c r="N240" s="438">
        <f t="shared" si="165"/>
        <v>0.1</v>
      </c>
      <c r="O240" s="250">
        <f t="shared" si="153"/>
        <v>0</v>
      </c>
      <c r="P240" s="213"/>
      <c r="Q240" s="331">
        <f t="shared" si="154"/>
        <v>0</v>
      </c>
      <c r="R240" s="250">
        <f t="shared" si="155"/>
        <v>0</v>
      </c>
      <c r="S240" s="250">
        <f t="shared" si="156"/>
        <v>0</v>
      </c>
      <c r="T240" s="250">
        <f t="shared" si="157"/>
        <v>0</v>
      </c>
      <c r="U240" s="213"/>
      <c r="V240" s="332">
        <f t="shared" si="158"/>
        <v>0</v>
      </c>
      <c r="W240" s="331">
        <f t="shared" si="159"/>
        <v>0</v>
      </c>
      <c r="X240" s="331"/>
      <c r="Y240" s="250">
        <f t="shared" si="160"/>
        <v>0</v>
      </c>
      <c r="Z240" s="333">
        <f t="shared" si="161"/>
        <v>0</v>
      </c>
      <c r="AA240" s="260">
        <f t="shared" si="162"/>
        <v>0</v>
      </c>
      <c r="AC240" s="561">
        <f t="shared" si="163"/>
        <v>0</v>
      </c>
      <c r="AD240" s="15"/>
      <c r="AE240" s="17"/>
      <c r="AF240" s="17"/>
      <c r="AG240" s="17"/>
      <c r="AH240" s="17"/>
      <c r="AI240" s="17"/>
    </row>
    <row r="241" spans="1:35" s="445" customFormat="1" ht="15.75">
      <c r="A241" s="149">
        <f>A239</f>
        <v>1.0382499999999999</v>
      </c>
      <c r="B241" s="149">
        <f>B239</f>
        <v>1</v>
      </c>
      <c r="C241" s="744">
        <f>HLOOKUP(G241,cwccis,VLOOKUP(J230,row,2))</f>
        <v>1</v>
      </c>
      <c r="D241" s="146" t="str">
        <f>D233</f>
        <v>2018(Jan - Mar)</v>
      </c>
      <c r="E241" s="145">
        <f>J232</f>
        <v>0.01</v>
      </c>
      <c r="F241" s="811" t="s">
        <v>1284</v>
      </c>
      <c r="G241" s="126" t="s">
        <v>719</v>
      </c>
      <c r="H241" s="31"/>
      <c r="I241" s="7">
        <f t="shared" si="135"/>
        <v>37</v>
      </c>
      <c r="J241" s="347"/>
      <c r="K241" s="349" t="s">
        <v>1285</v>
      </c>
      <c r="L241" s="329">
        <v>0</v>
      </c>
      <c r="M241" s="330">
        <f t="shared" si="152"/>
        <v>0</v>
      </c>
      <c r="N241" s="605">
        <v>0</v>
      </c>
      <c r="O241" s="250">
        <f t="shared" si="153"/>
        <v>0</v>
      </c>
      <c r="P241" s="213"/>
      <c r="Q241" s="331">
        <f t="shared" si="154"/>
        <v>0</v>
      </c>
      <c r="R241" s="250">
        <f t="shared" si="155"/>
        <v>0</v>
      </c>
      <c r="S241" s="250">
        <f t="shared" si="156"/>
        <v>0</v>
      </c>
      <c r="T241" s="250">
        <f t="shared" si="157"/>
        <v>0</v>
      </c>
      <c r="U241" s="213"/>
      <c r="V241" s="332">
        <f t="shared" si="158"/>
        <v>0</v>
      </c>
      <c r="W241" s="331">
        <f t="shared" si="159"/>
        <v>0</v>
      </c>
      <c r="X241" s="331"/>
      <c r="Y241" s="250">
        <f t="shared" si="160"/>
        <v>0</v>
      </c>
      <c r="Z241" s="333">
        <f t="shared" si="161"/>
        <v>0</v>
      </c>
      <c r="AA241" s="260">
        <f t="shared" si="162"/>
        <v>0</v>
      </c>
      <c r="AC241" s="561">
        <f t="shared" ref="AC241" si="167">AA241</f>
        <v>0</v>
      </c>
      <c r="AD241" s="15"/>
      <c r="AE241" s="17"/>
      <c r="AF241" s="17"/>
      <c r="AG241" s="17"/>
      <c r="AH241" s="17"/>
      <c r="AI241" s="17"/>
    </row>
    <row r="242" spans="1:35" s="445" customFormat="1" ht="15">
      <c r="A242" s="106"/>
      <c r="B242" s="106"/>
      <c r="C242" s="108"/>
      <c r="D242" s="86"/>
      <c r="E242" s="103"/>
      <c r="F242" s="745" t="s">
        <v>929</v>
      </c>
      <c r="G242" s="736">
        <f>SUM(L231:L240)</f>
        <v>0</v>
      </c>
      <c r="H242" s="31"/>
      <c r="I242" s="7"/>
      <c r="J242" s="244"/>
      <c r="K242" s="196"/>
      <c r="L242" s="348"/>
      <c r="M242" s="269"/>
      <c r="N242" s="610"/>
      <c r="O242" s="272"/>
      <c r="P242" s="213"/>
      <c r="Q242" s="331"/>
      <c r="R242" s="250"/>
      <c r="S242" s="250"/>
      <c r="T242" s="272"/>
      <c r="U242" s="213"/>
      <c r="V242" s="278"/>
      <c r="W242" s="331"/>
      <c r="X242" s="331"/>
      <c r="Y242" s="250"/>
      <c r="Z242" s="333"/>
      <c r="AA242" s="265"/>
      <c r="AC242" s="555"/>
      <c r="AD242" s="15"/>
      <c r="AE242" s="17"/>
      <c r="AF242" s="17"/>
      <c r="AG242" s="17"/>
      <c r="AH242" s="17"/>
      <c r="AI242" s="17"/>
    </row>
    <row r="243" spans="1:35" s="445" customFormat="1" ht="15">
      <c r="A243" s="106"/>
      <c r="B243" s="106"/>
      <c r="C243" s="102"/>
      <c r="D243" s="105"/>
      <c r="E243" s="103" t="s">
        <v>40</v>
      </c>
      <c r="F243" s="177"/>
      <c r="G243" s="105"/>
      <c r="H243" s="31"/>
      <c r="I243" s="7">
        <f>I240+1</f>
        <v>37</v>
      </c>
      <c r="J243" s="601">
        <v>31</v>
      </c>
      <c r="K243" s="351" t="s">
        <v>39</v>
      </c>
      <c r="L243" s="352"/>
      <c r="M243" s="269"/>
      <c r="N243" s="612"/>
      <c r="O243" s="269"/>
      <c r="P243" s="213"/>
      <c r="Q243" s="331"/>
      <c r="R243" s="250"/>
      <c r="S243" s="250"/>
      <c r="T243" s="269"/>
      <c r="U243" s="213"/>
      <c r="V243" s="338"/>
      <c r="W243" s="331"/>
      <c r="X243" s="331"/>
      <c r="Y243" s="250"/>
      <c r="Z243" s="333"/>
      <c r="AA243" s="260"/>
      <c r="AC243" s="555"/>
      <c r="AD243" s="15"/>
      <c r="AE243" s="17"/>
      <c r="AF243" s="17"/>
      <c r="AG243" s="17"/>
      <c r="AH243" s="17"/>
      <c r="AI243" s="17"/>
    </row>
    <row r="244" spans="1:35" ht="15.75">
      <c r="A244" s="149">
        <f>HLOOKUP(G212,cwccis,VLOOKUP(J243,row,2))</f>
        <v>1.0382499999999999</v>
      </c>
      <c r="B244" s="149">
        <f>HLOOKUP(G213,cwccis,VLOOKUP(J243,row,2))</f>
        <v>1</v>
      </c>
      <c r="C244" s="150">
        <f>HLOOKUP(G244,cwccis,VLOOKUP(J243,row,2))</f>
        <v>1</v>
      </c>
      <c r="D244" s="145" t="str">
        <f>FIXED(HLOOKUP(G244,cwccis,4),0,TRUE)&amp;HLOOKUP(G244,cwccis,5)</f>
        <v>2020(Jan - Mar)</v>
      </c>
      <c r="E244" s="145">
        <f>J242</f>
        <v>0</v>
      </c>
      <c r="F244" s="175" t="s">
        <v>855</v>
      </c>
      <c r="G244" s="126" t="s">
        <v>863</v>
      </c>
      <c r="H244" s="30"/>
      <c r="I244" s="7">
        <f>I242+1</f>
        <v>1</v>
      </c>
      <c r="J244" s="347">
        <f>'Input '!$D$24</f>
        <v>0.1</v>
      </c>
      <c r="K244" s="349" t="s">
        <v>49</v>
      </c>
      <c r="L244" s="348">
        <f>L226*J244</f>
        <v>0</v>
      </c>
      <c r="M244" s="412">
        <f>L244*N244</f>
        <v>0</v>
      </c>
      <c r="N244" s="607">
        <v>0.1</v>
      </c>
      <c r="O244" s="249">
        <f>M244+L244</f>
        <v>0</v>
      </c>
      <c r="P244" s="387"/>
      <c r="Q244" s="396">
        <f>IF(O244=0,0,B244/A244-1)</f>
        <v>0</v>
      </c>
      <c r="R244" s="249">
        <f>SUM(+L244*(1+Q244),0)</f>
        <v>0</v>
      </c>
      <c r="S244" s="249">
        <f>SUM(+M244*(1+Q244),0)</f>
        <v>0</v>
      </c>
      <c r="T244" s="249">
        <f>S244+R244</f>
        <v>0</v>
      </c>
      <c r="U244" s="387"/>
      <c r="V244" s="397">
        <f>IF(T244=0,0,G244)</f>
        <v>0</v>
      </c>
      <c r="W244" s="398">
        <f>IF(L244=0,0,C244/B244-1)</f>
        <v>0</v>
      </c>
      <c r="X244" s="398"/>
      <c r="Y244" s="249">
        <f>SUM(+R244*(1+W244),0)</f>
        <v>0</v>
      </c>
      <c r="Z244" s="360">
        <f>SUM(+S244*(1+W244),0)</f>
        <v>0</v>
      </c>
      <c r="AA244" s="260">
        <f>Y244+Z244</f>
        <v>0</v>
      </c>
      <c r="AC244" s="561">
        <f>AA244</f>
        <v>0</v>
      </c>
      <c r="AD244" s="15"/>
      <c r="AE244" s="17"/>
      <c r="AF244" s="17"/>
      <c r="AG244" s="17"/>
      <c r="AH244" s="17"/>
      <c r="AI244" s="17"/>
    </row>
    <row r="245" spans="1:35" ht="15">
      <c r="A245" s="149">
        <f t="shared" ref="A245:C246" si="168">A244</f>
        <v>1.0382499999999999</v>
      </c>
      <c r="B245" s="149">
        <f t="shared" si="168"/>
        <v>1</v>
      </c>
      <c r="C245" s="152">
        <f t="shared" si="168"/>
        <v>1</v>
      </c>
      <c r="D245" s="145" t="str">
        <f>FIXED(HLOOKUP(G245,cwccis,4),0,TRUE)&amp;HLOOKUP(G245,cwccis,5)</f>
        <v>2020(Jan - Mar)</v>
      </c>
      <c r="E245" s="145">
        <f>J242</f>
        <v>0</v>
      </c>
      <c r="F245" s="176" t="s">
        <v>414</v>
      </c>
      <c r="G245" s="151" t="str">
        <f>G237</f>
        <v>2020Q2</v>
      </c>
      <c r="H245" s="30"/>
      <c r="I245" s="7">
        <f t="shared" si="135"/>
        <v>2</v>
      </c>
      <c r="J245" s="347">
        <f>'Input '!$D$25</f>
        <v>0.02</v>
      </c>
      <c r="K245" s="349" t="s">
        <v>48</v>
      </c>
      <c r="L245" s="348">
        <f>L226*J245</f>
        <v>0</v>
      </c>
      <c r="M245" s="412">
        <f>L245*N245</f>
        <v>0</v>
      </c>
      <c r="N245" s="440">
        <f>N244</f>
        <v>0.1</v>
      </c>
      <c r="O245" s="249">
        <f>M245+L245</f>
        <v>0</v>
      </c>
      <c r="P245" s="387"/>
      <c r="Q245" s="396">
        <f>IF(O245=0,0,B245/A245-1)</f>
        <v>0</v>
      </c>
      <c r="R245" s="249">
        <f>SUM(+L245*(1+Q245),0)</f>
        <v>0</v>
      </c>
      <c r="S245" s="249">
        <f>SUM(+M245*(1+Q245),0)</f>
        <v>0</v>
      </c>
      <c r="T245" s="249">
        <f>S245+R245</f>
        <v>0</v>
      </c>
      <c r="U245" s="387"/>
      <c r="V245" s="397">
        <f>IF(T245=0,0,G245)</f>
        <v>0</v>
      </c>
      <c r="W245" s="398">
        <f>IF(L245=0,0,C245/B245-1)</f>
        <v>0</v>
      </c>
      <c r="X245" s="398"/>
      <c r="Y245" s="249">
        <f>SUM(+R245*(1+W245),0)</f>
        <v>0</v>
      </c>
      <c r="Z245" s="360">
        <f>SUM(+S245*(1+W245),0)</f>
        <v>0</v>
      </c>
      <c r="AA245" s="260">
        <f>Y245+Z245</f>
        <v>0</v>
      </c>
      <c r="AC245" s="561">
        <f>AA245</f>
        <v>0</v>
      </c>
      <c r="AD245" s="15"/>
      <c r="AE245" s="17"/>
      <c r="AF245" s="17"/>
      <c r="AG245" s="17"/>
      <c r="AH245" s="17"/>
      <c r="AI245" s="17"/>
    </row>
    <row r="246" spans="1:35" ht="15">
      <c r="A246" s="149">
        <f t="shared" si="168"/>
        <v>1.0382499999999999</v>
      </c>
      <c r="B246" s="149">
        <f t="shared" si="168"/>
        <v>1</v>
      </c>
      <c r="C246" s="152">
        <f t="shared" si="168"/>
        <v>1</v>
      </c>
      <c r="D246" s="145" t="str">
        <f>FIXED(HLOOKUP(G246,cwccis,4),0,TRUE)&amp;HLOOKUP(G246,cwccis,5)</f>
        <v>2020(Jan - Mar)</v>
      </c>
      <c r="E246" s="145">
        <f>J242</f>
        <v>0</v>
      </c>
      <c r="F246" s="176" t="s">
        <v>414</v>
      </c>
      <c r="G246" s="151" t="str">
        <f>G237</f>
        <v>2020Q2</v>
      </c>
      <c r="H246" s="30"/>
      <c r="I246" s="7">
        <f t="shared" si="135"/>
        <v>3</v>
      </c>
      <c r="J246" s="347">
        <f>'Input '!$D$26</f>
        <v>2.5000000000000001E-2</v>
      </c>
      <c r="K246" s="349" t="s">
        <v>42</v>
      </c>
      <c r="L246" s="348">
        <f>L226*J246</f>
        <v>0</v>
      </c>
      <c r="M246" s="412">
        <f>L246*N246</f>
        <v>0</v>
      </c>
      <c r="N246" s="440">
        <f>N245</f>
        <v>0.1</v>
      </c>
      <c r="O246" s="249">
        <f>M246+L246</f>
        <v>0</v>
      </c>
      <c r="P246" s="387"/>
      <c r="Q246" s="396">
        <f>IF(O246=0,0,B246/A246-1)</f>
        <v>0</v>
      </c>
      <c r="R246" s="249">
        <f>SUM(+L246*(1+Q246),0)</f>
        <v>0</v>
      </c>
      <c r="S246" s="249">
        <f>SUM(+M246*(1+Q246),0)</f>
        <v>0</v>
      </c>
      <c r="T246" s="249">
        <f>S246+R246</f>
        <v>0</v>
      </c>
      <c r="U246" s="387"/>
      <c r="V246" s="397">
        <f>IF(T246=0,0,G246)</f>
        <v>0</v>
      </c>
      <c r="W246" s="398">
        <f>IF(L246=0,0,C246/B246-1)</f>
        <v>0</v>
      </c>
      <c r="X246" s="398"/>
      <c r="Y246" s="249">
        <f>SUM(+R246*(1+W246),0)</f>
        <v>0</v>
      </c>
      <c r="Z246" s="360">
        <f>SUM(+S246*(1+W246),0)</f>
        <v>0</v>
      </c>
      <c r="AA246" s="260">
        <f>Y246+Z246</f>
        <v>0</v>
      </c>
      <c r="AC246" s="561">
        <f>AA246</f>
        <v>0</v>
      </c>
      <c r="AD246" s="15"/>
      <c r="AE246" s="17"/>
      <c r="AF246" s="17"/>
      <c r="AG246" s="17"/>
      <c r="AH246" s="17"/>
      <c r="AI246" s="17"/>
    </row>
    <row r="247" spans="1:35" ht="15.75" thickBot="1">
      <c r="A247" s="85"/>
      <c r="B247" s="116"/>
      <c r="C247" s="116"/>
      <c r="D247" s="87"/>
      <c r="E247" s="87"/>
      <c r="F247" s="746" t="s">
        <v>930</v>
      </c>
      <c r="G247" s="737">
        <f>SUM(L244:L246)</f>
        <v>0</v>
      </c>
      <c r="H247" s="35"/>
      <c r="I247" s="7">
        <f t="shared" si="135"/>
        <v>4</v>
      </c>
      <c r="J247" s="347"/>
      <c r="K247" s="413"/>
      <c r="L247" s="414"/>
      <c r="M247" s="290"/>
      <c r="N247" s="415"/>
      <c r="O247" s="290"/>
      <c r="P247" s="416"/>
      <c r="Q247" s="417"/>
      <c r="R247" s="290"/>
      <c r="S247" s="290"/>
      <c r="T247" s="290"/>
      <c r="U247" s="416"/>
      <c r="V247" s="353"/>
      <c r="W247" s="375"/>
      <c r="X247" s="375"/>
      <c r="Y247" s="290"/>
      <c r="Z247" s="354"/>
      <c r="AA247" s="355"/>
      <c r="AC247" s="563"/>
      <c r="AD247" s="15"/>
      <c r="AE247" s="17"/>
      <c r="AF247" s="17"/>
      <c r="AG247" s="17"/>
      <c r="AH247" s="17"/>
      <c r="AI247" s="17"/>
    </row>
    <row r="248" spans="1:35" ht="15.75" thickTop="1">
      <c r="A248" s="85"/>
      <c r="B248" s="121"/>
      <c r="C248" s="121"/>
      <c r="D248" s="87"/>
      <c r="E248" s="87"/>
      <c r="F248" s="163"/>
      <c r="G248" s="163"/>
      <c r="H248" s="35"/>
      <c r="I248" s="7">
        <f t="shared" si="135"/>
        <v>5</v>
      </c>
      <c r="J248" s="247"/>
      <c r="K248" s="259" t="s">
        <v>69</v>
      </c>
      <c r="L248" s="357">
        <f>(SUM(L226:L247))</f>
        <v>0</v>
      </c>
      <c r="M248" s="358">
        <f>(SUM(M226:M247))</f>
        <v>0</v>
      </c>
      <c r="N248" s="418"/>
      <c r="O248" s="419">
        <f>L248+M248</f>
        <v>0</v>
      </c>
      <c r="P248" s="379"/>
      <c r="Q248" s="420"/>
      <c r="R248" s="358">
        <f>(SUM(R226:R247))</f>
        <v>0</v>
      </c>
      <c r="S248" s="358">
        <f>(SUM(S226:S247))</f>
        <v>0</v>
      </c>
      <c r="T248" s="419">
        <f>R248+S248</f>
        <v>0</v>
      </c>
      <c r="U248" s="379"/>
      <c r="V248" s="420"/>
      <c r="W248" s="385"/>
      <c r="X248" s="385"/>
      <c r="Y248" s="358">
        <f>(SUM(Y226:Y247))</f>
        <v>0</v>
      </c>
      <c r="Z248" s="421">
        <f>(SUM(Z226:Z247))</f>
        <v>0</v>
      </c>
      <c r="AA248" s="422">
        <f>Y248+Z248</f>
        <v>0</v>
      </c>
      <c r="AC248" s="564">
        <f>SUM(AC203:AC247)</f>
        <v>0</v>
      </c>
      <c r="AD248" s="23" t="s">
        <v>6</v>
      </c>
      <c r="AE248" s="18"/>
      <c r="AF248" s="17"/>
      <c r="AG248" s="17"/>
      <c r="AH248" s="17"/>
      <c r="AI248" s="17"/>
    </row>
    <row r="249" spans="1:35" ht="15">
      <c r="A249" s="85"/>
      <c r="B249" s="121"/>
      <c r="C249" s="121"/>
      <c r="D249" s="87"/>
      <c r="E249" s="87"/>
      <c r="F249" s="163"/>
      <c r="G249" s="163"/>
      <c r="H249" s="35"/>
      <c r="I249" s="7">
        <f t="shared" si="135"/>
        <v>6</v>
      </c>
      <c r="J249" s="423"/>
      <c r="K249" s="424"/>
      <c r="L249" s="425"/>
      <c r="M249" s="425"/>
      <c r="N249" s="426"/>
      <c r="O249" s="425"/>
      <c r="P249" s="427"/>
      <c r="Q249" s="423"/>
      <c r="R249" s="428"/>
      <c r="S249" s="428"/>
      <c r="T249" s="428"/>
      <c r="U249" s="427"/>
      <c r="V249" s="423"/>
      <c r="W249" s="423"/>
      <c r="X249" s="423"/>
      <c r="Y249" s="428"/>
      <c r="Z249" s="368"/>
      <c r="AA249" s="368"/>
      <c r="AC249" s="561">
        <f>AA248</f>
        <v>0</v>
      </c>
      <c r="AD249" s="15"/>
      <c r="AE249" s="17"/>
      <c r="AF249" s="17"/>
      <c r="AG249" s="17"/>
      <c r="AH249" s="17"/>
      <c r="AI249" s="17"/>
    </row>
    <row r="250" spans="1:35" ht="15.75">
      <c r="A250" s="10"/>
      <c r="B250" s="52" t="s">
        <v>75</v>
      </c>
      <c r="C250" s="52"/>
      <c r="D250" s="10"/>
      <c r="E250" s="10"/>
      <c r="F250" s="170" t="s">
        <v>40</v>
      </c>
      <c r="G250" s="10">
        <v>5</v>
      </c>
      <c r="H250" s="8"/>
      <c r="I250" s="7">
        <v>1</v>
      </c>
      <c r="J250" s="309"/>
      <c r="K250" s="247"/>
      <c r="L250" s="302"/>
      <c r="M250" s="302"/>
      <c r="N250" s="247"/>
      <c r="O250" s="310" t="s">
        <v>65</v>
      </c>
      <c r="P250" s="247"/>
      <c r="Q250" s="247"/>
      <c r="R250" s="300"/>
      <c r="S250" s="300"/>
      <c r="T250" s="300"/>
      <c r="U250" s="247"/>
      <c r="V250" s="247"/>
      <c r="W250" s="247"/>
      <c r="X250" s="247"/>
      <c r="Y250" s="300"/>
      <c r="Z250" s="311"/>
      <c r="AA250" s="201"/>
      <c r="AC250" s="556"/>
    </row>
    <row r="251" spans="1:35">
      <c r="A251" s="85"/>
      <c r="B251" s="118"/>
      <c r="C251" s="118"/>
      <c r="D251" s="87"/>
      <c r="E251" s="87"/>
      <c r="F251" s="163"/>
      <c r="G251" s="163"/>
      <c r="H251" s="35"/>
      <c r="I251" s="7">
        <f>I250+1</f>
        <v>2</v>
      </c>
      <c r="J251" s="370"/>
      <c r="K251" s="370"/>
      <c r="L251" s="371"/>
      <c r="M251" s="371"/>
      <c r="N251" s="370"/>
      <c r="O251" s="371"/>
      <c r="P251" s="370"/>
      <c r="Q251" s="370"/>
      <c r="R251" s="372"/>
      <c r="S251" s="372"/>
      <c r="T251" s="372"/>
      <c r="U251" s="370"/>
      <c r="V251" s="370"/>
      <c r="W251" s="370"/>
      <c r="X251" s="370"/>
      <c r="Y251" s="372"/>
      <c r="Z251" s="315"/>
      <c r="AA251" s="315"/>
      <c r="AC251" s="556"/>
    </row>
    <row r="252" spans="1:35">
      <c r="A252" s="85"/>
      <c r="B252" s="836"/>
      <c r="C252" s="836"/>
      <c r="D252" s="836"/>
      <c r="E252" s="836"/>
      <c r="F252" s="836"/>
      <c r="G252" s="123"/>
      <c r="H252" s="91"/>
      <c r="I252" s="7">
        <f t="shared" ref="I252:I297" si="169">I251+1</f>
        <v>3</v>
      </c>
      <c r="J252" s="373" t="s">
        <v>25</v>
      </c>
      <c r="K252" s="195" t="str">
        <f>'Input '!$B$2</f>
        <v>Project X Major Rehabilitation</v>
      </c>
      <c r="L252" s="247"/>
      <c r="M252" s="247"/>
      <c r="N252" s="247"/>
      <c r="O252" s="247"/>
      <c r="P252" s="247"/>
      <c r="Q252" s="247"/>
      <c r="R252" s="300"/>
      <c r="S252" s="300"/>
      <c r="T252" s="374" t="s">
        <v>24</v>
      </c>
      <c r="U252" s="247"/>
      <c r="V252" s="195" t="str">
        <f>'Input '!$B$1</f>
        <v xml:space="preserve">XXX District </v>
      </c>
      <c r="W252" s="247"/>
      <c r="X252" s="247"/>
      <c r="Y252" s="300"/>
      <c r="Z252" s="374" t="s">
        <v>27</v>
      </c>
      <c r="AA252" s="316">
        <f>'Input '!$B$7</f>
        <v>43739</v>
      </c>
      <c r="AC252" s="556"/>
    </row>
    <row r="253" spans="1:35">
      <c r="A253" s="85"/>
      <c r="B253" s="117"/>
      <c r="C253" s="117"/>
      <c r="D253" s="87"/>
      <c r="E253" s="87"/>
      <c r="F253" s="163"/>
      <c r="G253" s="163"/>
      <c r="H253" s="35"/>
      <c r="I253" s="7">
        <f t="shared" si="169"/>
        <v>4</v>
      </c>
      <c r="J253" s="373" t="s">
        <v>26</v>
      </c>
      <c r="K253" s="195" t="str">
        <f>'Input '!$B$4</f>
        <v>Somewhere</v>
      </c>
      <c r="L253" s="247"/>
      <c r="M253" s="282"/>
      <c r="N253" s="247"/>
      <c r="O253" s="247"/>
      <c r="P253" s="247"/>
      <c r="Q253" s="247"/>
      <c r="R253" s="300"/>
      <c r="S253" s="300"/>
      <c r="T253" s="374" t="s">
        <v>28</v>
      </c>
      <c r="U253" s="247"/>
      <c r="V253" s="200" t="str">
        <f>'Input '!$A$15</f>
        <v xml:space="preserve">  CHIEF, COST ENGINEERING, xxx</v>
      </c>
      <c r="W253" s="247"/>
      <c r="X253" s="247"/>
      <c r="Y253" s="300"/>
      <c r="Z253" s="201"/>
      <c r="AA253" s="202"/>
      <c r="AC253" s="555"/>
    </row>
    <row r="254" spans="1:35">
      <c r="A254" s="85"/>
      <c r="B254" s="119"/>
      <c r="C254" s="119"/>
      <c r="D254" s="87"/>
      <c r="E254" s="87"/>
      <c r="F254" s="163"/>
      <c r="G254" s="163"/>
      <c r="H254" s="35"/>
      <c r="I254" s="7">
        <f t="shared" si="169"/>
        <v>5</v>
      </c>
      <c r="J254" s="200" t="s">
        <v>338</v>
      </c>
      <c r="K254" s="247"/>
      <c r="L254" s="204" t="str">
        <f>'Input '!$B$8</f>
        <v>Project X Major Rehabilitation Report June 2019</v>
      </c>
      <c r="M254" s="247"/>
      <c r="N254" s="247"/>
      <c r="O254" s="247"/>
      <c r="P254" s="247"/>
      <c r="Q254" s="247"/>
      <c r="R254" s="300"/>
      <c r="S254" s="300"/>
      <c r="T254" s="300"/>
      <c r="U254" s="247"/>
      <c r="V254" s="247"/>
      <c r="W254" s="247"/>
      <c r="X254" s="247"/>
      <c r="Y254" s="300"/>
      <c r="Z254" s="202"/>
      <c r="AA254" s="201"/>
      <c r="AC254" s="554"/>
    </row>
    <row r="255" spans="1:35" ht="13.5" thickBot="1">
      <c r="A255" s="85"/>
      <c r="B255" s="115"/>
      <c r="C255" s="115"/>
      <c r="D255" s="115"/>
      <c r="E255" s="115"/>
      <c r="F255" s="163"/>
      <c r="G255" s="163"/>
      <c r="H255" s="35"/>
      <c r="I255" s="7">
        <f t="shared" si="169"/>
        <v>6</v>
      </c>
      <c r="J255" s="375"/>
      <c r="K255" s="375"/>
      <c r="L255" s="376"/>
      <c r="M255" s="376"/>
      <c r="N255" s="375"/>
      <c r="O255" s="376"/>
      <c r="P255" s="375"/>
      <c r="Q255" s="375"/>
      <c r="R255" s="377"/>
      <c r="S255" s="377"/>
      <c r="T255" s="377"/>
      <c r="U255" s="375"/>
      <c r="V255" s="375"/>
      <c r="W255" s="375"/>
      <c r="X255" s="375"/>
      <c r="Y255" s="377"/>
      <c r="Z255" s="208"/>
      <c r="AA255" s="208"/>
      <c r="AC255" s="555"/>
    </row>
    <row r="256" spans="1:35" ht="43.15" customHeight="1" thickTop="1" thickBot="1">
      <c r="A256" s="111"/>
      <c r="B256" s="110"/>
      <c r="C256" s="110"/>
      <c r="D256" s="86"/>
      <c r="E256" s="86"/>
      <c r="F256" s="163"/>
      <c r="G256" s="115"/>
      <c r="I256" s="7">
        <f t="shared" si="169"/>
        <v>7</v>
      </c>
      <c r="J256" s="828" t="s">
        <v>516</v>
      </c>
      <c r="K256" s="829"/>
      <c r="L256" s="830" t="s">
        <v>429</v>
      </c>
      <c r="M256" s="831"/>
      <c r="N256" s="831"/>
      <c r="O256" s="831"/>
      <c r="P256" s="209"/>
      <c r="Q256" s="822" t="s">
        <v>511</v>
      </c>
      <c r="R256" s="823"/>
      <c r="S256" s="823"/>
      <c r="T256" s="823"/>
      <c r="U256" s="209"/>
      <c r="V256" s="824" t="s">
        <v>428</v>
      </c>
      <c r="W256" s="825"/>
      <c r="X256" s="825"/>
      <c r="Y256" s="825"/>
      <c r="Z256" s="825"/>
      <c r="AA256" s="826"/>
      <c r="AC256" s="554"/>
      <c r="AD256" s="17"/>
      <c r="AE256" s="17"/>
      <c r="AF256" s="17"/>
      <c r="AG256" s="17"/>
      <c r="AH256" s="17"/>
      <c r="AI256" s="17"/>
    </row>
    <row r="257" spans="1:29" ht="13.5" thickTop="1">
      <c r="A257" s="98"/>
      <c r="B257" s="98"/>
      <c r="C257" s="98"/>
      <c r="D257" s="97"/>
      <c r="E257" s="98"/>
      <c r="F257" s="163"/>
      <c r="G257" s="86"/>
      <c r="H257" s="35"/>
      <c r="I257" s="7">
        <f t="shared" si="169"/>
        <v>8</v>
      </c>
      <c r="J257" s="247"/>
      <c r="K257" s="378" t="s">
        <v>40</v>
      </c>
      <c r="L257" s="832" t="s">
        <v>29</v>
      </c>
      <c r="M257" s="833"/>
      <c r="N257" s="833"/>
      <c r="O257" s="644">
        <f>O$66</f>
        <v>43739</v>
      </c>
      <c r="P257" s="379"/>
      <c r="Q257" s="380"/>
      <c r="R257" s="381"/>
      <c r="S257" s="382" t="s">
        <v>53</v>
      </c>
      <c r="T257" s="383">
        <f>'Input '!$B$5</f>
        <v>2020</v>
      </c>
      <c r="U257" s="379"/>
      <c r="V257" s="384"/>
      <c r="W257" s="385"/>
      <c r="X257" s="385"/>
      <c r="Y257" s="381"/>
      <c r="Z257" s="386"/>
      <c r="AA257" s="320"/>
      <c r="AC257" s="555"/>
    </row>
    <row r="258" spans="1:29">
      <c r="A258" s="85"/>
      <c r="B258" s="117"/>
      <c r="C258" s="117"/>
      <c r="D258" s="87"/>
      <c r="E258" s="87"/>
      <c r="F258" s="163"/>
      <c r="G258" s="97"/>
      <c r="H258" s="35"/>
      <c r="I258" s="7">
        <f t="shared" si="169"/>
        <v>9</v>
      </c>
      <c r="J258" s="247" t="s">
        <v>40</v>
      </c>
      <c r="K258" s="378" t="s">
        <v>40</v>
      </c>
      <c r="L258" s="834" t="s">
        <v>30</v>
      </c>
      <c r="M258" s="835"/>
      <c r="N258" s="835"/>
      <c r="O258" s="643">
        <f>VLOOKUP( G260,'Input '!$C$74:$D$194,2)</f>
        <v>45200</v>
      </c>
      <c r="P258" s="387"/>
      <c r="Q258" s="388"/>
      <c r="R258" s="389"/>
      <c r="S258" s="390" t="s">
        <v>54</v>
      </c>
      <c r="T258" s="221" t="str">
        <f>"1  OCT "&amp;RIGHT(FIXED(VALUE(T257-1),0,TRUE),2)</f>
        <v>1  OCT 19</v>
      </c>
      <c r="U258" s="387"/>
      <c r="V258" s="391"/>
      <c r="W258" s="282"/>
      <c r="X258" s="282"/>
      <c r="Y258" s="221" t="s">
        <v>503</v>
      </c>
      <c r="Z258" s="216"/>
      <c r="AA258" s="217"/>
      <c r="AC258" s="555"/>
    </row>
    <row r="259" spans="1:29" ht="16.5" thickBot="1">
      <c r="A259" s="85"/>
      <c r="B259" s="117"/>
      <c r="C259" s="117"/>
      <c r="D259" s="448"/>
      <c r="E259" s="161"/>
      <c r="F259" s="4"/>
      <c r="G259" s="161"/>
      <c r="H259" s="32"/>
      <c r="I259" s="7">
        <f t="shared" si="169"/>
        <v>10</v>
      </c>
      <c r="J259" s="247"/>
      <c r="K259" s="378"/>
      <c r="L259" s="392"/>
      <c r="M259" s="282"/>
      <c r="N259" s="282"/>
      <c r="O259" s="282"/>
      <c r="P259" s="387"/>
      <c r="Q259" s="388"/>
      <c r="R259" s="389"/>
      <c r="S259" s="390"/>
      <c r="T259" s="221"/>
      <c r="U259" s="387"/>
      <c r="V259" s="391"/>
      <c r="W259" s="282"/>
      <c r="X259" s="282"/>
      <c r="Y259" s="221"/>
      <c r="Z259" s="216"/>
      <c r="AA259" s="217"/>
      <c r="AC259" s="555"/>
    </row>
    <row r="260" spans="1:29" ht="15.75" thickBot="1">
      <c r="A260" s="120"/>
      <c r="B260" s="104" t="s">
        <v>411</v>
      </c>
      <c r="C260" s="120"/>
      <c r="D260" s="145" t="str">
        <f>FIXED(HLOOKUP(G260,cwccis,4),0,TRUE)&amp;HLOOKUP(G260,cwccis,5)</f>
        <v>2023(Oct - Dec)</v>
      </c>
      <c r="E260" s="103"/>
      <c r="F260" s="180" t="s">
        <v>853</v>
      </c>
      <c r="G260" s="600" t="str">
        <f>G$69</f>
        <v>2024Q1</v>
      </c>
      <c r="H260" s="11"/>
      <c r="I260" s="7">
        <f t="shared" si="169"/>
        <v>11</v>
      </c>
      <c r="J260" s="393" t="s">
        <v>50</v>
      </c>
      <c r="K260" s="323" t="s">
        <v>51</v>
      </c>
      <c r="L260" s="394" t="s">
        <v>31</v>
      </c>
      <c r="M260" s="325" t="s">
        <v>32</v>
      </c>
      <c r="N260" s="325" t="s">
        <v>32</v>
      </c>
      <c r="O260" s="325" t="s">
        <v>33</v>
      </c>
      <c r="P260" s="387"/>
      <c r="Q260" s="394" t="s">
        <v>58</v>
      </c>
      <c r="R260" s="221" t="s">
        <v>31</v>
      </c>
      <c r="S260" s="221" t="s">
        <v>32</v>
      </c>
      <c r="T260" s="221" t="s">
        <v>33</v>
      </c>
      <c r="U260" s="387"/>
      <c r="V260" s="394" t="s">
        <v>71</v>
      </c>
      <c r="W260" s="599" t="s">
        <v>859</v>
      </c>
      <c r="X260" s="325"/>
      <c r="Y260" s="221" t="s">
        <v>31</v>
      </c>
      <c r="Z260" s="231" t="s">
        <v>32</v>
      </c>
      <c r="AA260" s="232" t="s">
        <v>34</v>
      </c>
      <c r="AC260" s="555"/>
    </row>
    <row r="261" spans="1:29">
      <c r="A261" s="85"/>
      <c r="B261" s="104" t="s">
        <v>412</v>
      </c>
      <c r="C261" s="120"/>
      <c r="D261" s="145" t="str">
        <f>FIXED(HLOOKUP(G261,cwccis,4),0,TRUE)&amp;HLOOKUP(G261,cwccis,5)</f>
        <v>2019(Oct - Dec)</v>
      </c>
      <c r="E261" s="86"/>
      <c r="F261" s="180" t="s">
        <v>510</v>
      </c>
      <c r="G261" s="120" t="str">
        <f>VLOOKUP(T257,'Input '!$B$74:$C$194,2,FALSE)</f>
        <v>2020Q1</v>
      </c>
      <c r="H261" s="11"/>
      <c r="I261" s="7">
        <f t="shared" si="169"/>
        <v>12</v>
      </c>
      <c r="J261" s="233" t="s">
        <v>35</v>
      </c>
      <c r="K261" s="233" t="s">
        <v>52</v>
      </c>
      <c r="L261" s="234" t="s">
        <v>56</v>
      </c>
      <c r="M261" s="237" t="s">
        <v>56</v>
      </c>
      <c r="N261" s="237" t="s">
        <v>57</v>
      </c>
      <c r="O261" s="237" t="s">
        <v>56</v>
      </c>
      <c r="P261" s="387"/>
      <c r="Q261" s="234" t="s">
        <v>57</v>
      </c>
      <c r="R261" s="235" t="s">
        <v>56</v>
      </c>
      <c r="S261" s="235" t="s">
        <v>56</v>
      </c>
      <c r="T261" s="235" t="s">
        <v>56</v>
      </c>
      <c r="U261" s="387"/>
      <c r="V261" s="234" t="s">
        <v>70</v>
      </c>
      <c r="W261" s="237" t="s">
        <v>57</v>
      </c>
      <c r="X261" s="237"/>
      <c r="Y261" s="235" t="s">
        <v>56</v>
      </c>
      <c r="Z261" s="235" t="s">
        <v>56</v>
      </c>
      <c r="AA261" s="238" t="s">
        <v>56</v>
      </c>
      <c r="AC261" s="555"/>
    </row>
    <row r="262" spans="1:29">
      <c r="A262" s="85"/>
      <c r="B262" s="120"/>
      <c r="C262" s="120"/>
      <c r="D262" s="87"/>
      <c r="E262" s="87"/>
      <c r="F262" s="162"/>
      <c r="G262" s="120"/>
      <c r="H262" s="11"/>
      <c r="I262" s="7">
        <f t="shared" si="169"/>
        <v>13</v>
      </c>
      <c r="J262" s="239" t="s">
        <v>385</v>
      </c>
      <c r="K262" s="239" t="s">
        <v>386</v>
      </c>
      <c r="L262" s="240" t="s">
        <v>387</v>
      </c>
      <c r="M262" s="239" t="s">
        <v>388</v>
      </c>
      <c r="N262" s="239" t="s">
        <v>389</v>
      </c>
      <c r="O262" s="239" t="s">
        <v>390</v>
      </c>
      <c r="P262" s="241"/>
      <c r="Q262" s="240" t="s">
        <v>391</v>
      </c>
      <c r="R262" s="242" t="s">
        <v>392</v>
      </c>
      <c r="S262" s="242" t="s">
        <v>393</v>
      </c>
      <c r="T262" s="242" t="s">
        <v>394</v>
      </c>
      <c r="U262" s="241"/>
      <c r="V262" s="240" t="s">
        <v>399</v>
      </c>
      <c r="W262" s="239" t="s">
        <v>395</v>
      </c>
      <c r="X262" s="239"/>
      <c r="Y262" s="242" t="s">
        <v>396</v>
      </c>
      <c r="Z262" s="242" t="s">
        <v>397</v>
      </c>
      <c r="AA262" s="243" t="s">
        <v>398</v>
      </c>
      <c r="AC262" s="555"/>
    </row>
    <row r="263" spans="1:29">
      <c r="A263" s="85"/>
      <c r="B263" s="120"/>
      <c r="C263" s="120"/>
      <c r="D263" s="103"/>
      <c r="E263" s="103"/>
      <c r="F263" s="162"/>
      <c r="G263" s="120"/>
      <c r="H263" s="93"/>
      <c r="I263" s="7">
        <f t="shared" si="169"/>
        <v>14</v>
      </c>
      <c r="J263" s="247"/>
      <c r="K263" s="493" t="s">
        <v>846</v>
      </c>
      <c r="L263" s="395"/>
      <c r="M263" s="295"/>
      <c r="N263" s="282"/>
      <c r="O263" s="295"/>
      <c r="P263" s="387"/>
      <c r="Q263" s="391"/>
      <c r="R263" s="389"/>
      <c r="S263" s="389"/>
      <c r="T263" s="389"/>
      <c r="U263" s="387"/>
      <c r="V263" s="391"/>
      <c r="W263" s="282"/>
      <c r="X263" s="282"/>
      <c r="Y263" s="273"/>
      <c r="Z263" s="406"/>
      <c r="AA263" s="265"/>
      <c r="AC263" s="555"/>
    </row>
    <row r="264" spans="1:29" ht="15.75">
      <c r="A264" s="146">
        <f>HLOOKUP(G260,cwccis,VLOOKUP(J264,row,2))</f>
        <v>1233.52</v>
      </c>
      <c r="B264" s="146">
        <f>HLOOKUP(G261,cwccis,VLOOKUP(J264,row,2))</f>
        <v>1038.1199999999999</v>
      </c>
      <c r="C264" s="146">
        <f t="shared" ref="C264:C271" si="170">HLOOKUP(G264,cwccis,VLOOKUP(J264,row,2))</f>
        <v>1041.2</v>
      </c>
      <c r="D264" s="145" t="str">
        <f t="shared" ref="D264:D271" si="171">FIXED(HLOOKUP(G264,cwccis,4),0,TRUE)&amp;HLOOKUP(G264,cwccis,5)</f>
        <v>2020(Jan - Mar)</v>
      </c>
      <c r="E264" s="145" t="str">
        <f t="shared" ref="E264:E271" si="172">J264</f>
        <v>03</v>
      </c>
      <c r="F264" s="171" t="str">
        <f t="shared" ref="F264:F271" si="173">" Midpoint "&amp;J264</f>
        <v xml:space="preserve"> Midpoint 03</v>
      </c>
      <c r="G264" s="126" t="s">
        <v>863</v>
      </c>
      <c r="H264" s="11"/>
      <c r="I264" s="7">
        <f t="shared" si="169"/>
        <v>15</v>
      </c>
      <c r="J264" s="246" t="s">
        <v>76</v>
      </c>
      <c r="K264" s="247" t="str">
        <f t="shared" ref="K264:K271" si="174">VLOOKUP(J264,row,3)</f>
        <v>RESERVOIRS</v>
      </c>
      <c r="L264" s="329">
        <v>0</v>
      </c>
      <c r="M264" s="330">
        <f t="shared" ref="M264:M271" si="175">L264*N264</f>
        <v>0</v>
      </c>
      <c r="N264" s="602">
        <v>0</v>
      </c>
      <c r="O264" s="273">
        <f t="shared" ref="O264:O271" si="176">M264+L264</f>
        <v>0</v>
      </c>
      <c r="P264" s="387"/>
      <c r="Q264" s="396">
        <f t="shared" ref="Q264:Q271" si="177">IF(O264=0,0,B264/A264-1)</f>
        <v>0</v>
      </c>
      <c r="R264" s="249">
        <f t="shared" ref="R264:R271" si="178">SUM(+L264*(1+Q264),0)</f>
        <v>0</v>
      </c>
      <c r="S264" s="249">
        <f t="shared" ref="S264:S271" si="179">SUM(+M264*(1+Q264),0)</f>
        <v>0</v>
      </c>
      <c r="T264" s="249">
        <f t="shared" ref="T264:T271" si="180">S264+R264</f>
        <v>0</v>
      </c>
      <c r="U264" s="387"/>
      <c r="V264" s="397">
        <f t="shared" ref="V264:V271" si="181">IF(T264=0,0,G264)</f>
        <v>0</v>
      </c>
      <c r="W264" s="398">
        <f t="shared" ref="W264:W271" si="182">IF(L264=0,0,C264/B264-1)</f>
        <v>0</v>
      </c>
      <c r="X264" s="398"/>
      <c r="Y264" s="249">
        <f t="shared" ref="Y264:Y271" si="183">SUM(+R264*(1+W264),0)</f>
        <v>0</v>
      </c>
      <c r="Z264" s="360">
        <f t="shared" ref="Z264:Z271" si="184">SUM(+S264*(1+W264),0)</f>
        <v>0</v>
      </c>
      <c r="AA264" s="260">
        <f t="shared" ref="AA264:AA271" si="185">Y264+Z264</f>
        <v>0</v>
      </c>
      <c r="AC264" s="555"/>
    </row>
    <row r="265" spans="1:29" ht="15.75">
      <c r="A265" s="146">
        <f>HLOOKUP(G260,cwccis,VLOOKUP(J265,row,2))</f>
        <v>1160.26</v>
      </c>
      <c r="B265" s="146">
        <f>HLOOKUP(G261,cwccis,VLOOKUP(J265,row,2))</f>
        <v>897.27</v>
      </c>
      <c r="C265" s="146">
        <f t="shared" si="170"/>
        <v>901</v>
      </c>
      <c r="D265" s="145" t="str">
        <f t="shared" si="171"/>
        <v>2020(Jan - Mar)</v>
      </c>
      <c r="E265" s="145" t="str">
        <f t="shared" si="172"/>
        <v>04</v>
      </c>
      <c r="F265" s="171" t="str">
        <f t="shared" si="173"/>
        <v xml:space="preserve"> Midpoint 04</v>
      </c>
      <c r="G265" s="126" t="s">
        <v>863</v>
      </c>
      <c r="H265" s="11"/>
      <c r="I265" s="7">
        <f t="shared" si="169"/>
        <v>16</v>
      </c>
      <c r="J265" s="246" t="s">
        <v>77</v>
      </c>
      <c r="K265" s="247" t="str">
        <f t="shared" si="174"/>
        <v>DAMS</v>
      </c>
      <c r="L265" s="329">
        <v>0</v>
      </c>
      <c r="M265" s="330">
        <f t="shared" si="175"/>
        <v>0</v>
      </c>
      <c r="N265" s="602">
        <v>0</v>
      </c>
      <c r="O265" s="273">
        <f t="shared" si="176"/>
        <v>0</v>
      </c>
      <c r="P265" s="387"/>
      <c r="Q265" s="396">
        <f t="shared" si="177"/>
        <v>0</v>
      </c>
      <c r="R265" s="249">
        <f t="shared" si="178"/>
        <v>0</v>
      </c>
      <c r="S265" s="249">
        <f t="shared" si="179"/>
        <v>0</v>
      </c>
      <c r="T265" s="249">
        <f t="shared" si="180"/>
        <v>0</v>
      </c>
      <c r="U265" s="387"/>
      <c r="V265" s="397">
        <f t="shared" si="181"/>
        <v>0</v>
      </c>
      <c r="W265" s="398">
        <f t="shared" si="182"/>
        <v>0</v>
      </c>
      <c r="X265" s="398"/>
      <c r="Y265" s="249">
        <f t="shared" si="183"/>
        <v>0</v>
      </c>
      <c r="Z265" s="360">
        <f t="shared" si="184"/>
        <v>0</v>
      </c>
      <c r="AA265" s="260">
        <f t="shared" si="185"/>
        <v>0</v>
      </c>
      <c r="AC265" s="555"/>
    </row>
    <row r="266" spans="1:29" ht="15.75">
      <c r="A266" s="146">
        <f>HLOOKUP(G260,cwccis,VLOOKUP(J266,row,2))</f>
        <v>1167.05</v>
      </c>
      <c r="B266" s="146">
        <f>HLOOKUP(G261,cwccis,VLOOKUP(J266,row,2))</f>
        <v>896.16</v>
      </c>
      <c r="C266" s="146">
        <f t="shared" si="170"/>
        <v>899.9</v>
      </c>
      <c r="D266" s="145" t="str">
        <f t="shared" si="171"/>
        <v>2020(Jan - Mar)</v>
      </c>
      <c r="E266" s="145" t="str">
        <f t="shared" si="172"/>
        <v>05</v>
      </c>
      <c r="F266" s="171" t="str">
        <f t="shared" si="173"/>
        <v xml:space="preserve"> Midpoint 05</v>
      </c>
      <c r="G266" s="126" t="s">
        <v>863</v>
      </c>
      <c r="H266" s="11"/>
      <c r="I266" s="7">
        <f t="shared" si="169"/>
        <v>17</v>
      </c>
      <c r="J266" s="246" t="s">
        <v>78</v>
      </c>
      <c r="K266" s="247" t="str">
        <f t="shared" si="174"/>
        <v>LOCKS</v>
      </c>
      <c r="L266" s="329">
        <v>0</v>
      </c>
      <c r="M266" s="330">
        <f t="shared" si="175"/>
        <v>0</v>
      </c>
      <c r="N266" s="602">
        <v>0</v>
      </c>
      <c r="O266" s="273">
        <f t="shared" si="176"/>
        <v>0</v>
      </c>
      <c r="P266" s="387"/>
      <c r="Q266" s="396">
        <f t="shared" si="177"/>
        <v>0</v>
      </c>
      <c r="R266" s="249">
        <f t="shared" si="178"/>
        <v>0</v>
      </c>
      <c r="S266" s="249">
        <f t="shared" si="179"/>
        <v>0</v>
      </c>
      <c r="T266" s="249">
        <f t="shared" si="180"/>
        <v>0</v>
      </c>
      <c r="U266" s="387"/>
      <c r="V266" s="397">
        <f t="shared" si="181"/>
        <v>0</v>
      </c>
      <c r="W266" s="398">
        <f t="shared" si="182"/>
        <v>0</v>
      </c>
      <c r="X266" s="398"/>
      <c r="Y266" s="249">
        <f t="shared" si="183"/>
        <v>0</v>
      </c>
      <c r="Z266" s="360">
        <f t="shared" si="184"/>
        <v>0</v>
      </c>
      <c r="AA266" s="260">
        <f t="shared" si="185"/>
        <v>0</v>
      </c>
      <c r="AC266" s="555"/>
    </row>
    <row r="267" spans="1:29" ht="15.75">
      <c r="A267" s="146">
        <f>HLOOKUP(G260,cwccis,VLOOKUP(J267,row,2))</f>
        <v>1144.9000000000001</v>
      </c>
      <c r="B267" s="146">
        <f>HLOOKUP(G261,cwccis,VLOOKUP(J267,row,2))</f>
        <v>880.38</v>
      </c>
      <c r="C267" s="146">
        <f t="shared" si="170"/>
        <v>883.42</v>
      </c>
      <c r="D267" s="145" t="str">
        <f t="shared" si="171"/>
        <v>2020(Jan - Mar)</v>
      </c>
      <c r="E267" s="145" t="str">
        <f t="shared" si="172"/>
        <v>06</v>
      </c>
      <c r="F267" s="171" t="str">
        <f t="shared" si="173"/>
        <v xml:space="preserve"> Midpoint 06</v>
      </c>
      <c r="G267" s="126" t="s">
        <v>863</v>
      </c>
      <c r="H267" s="11"/>
      <c r="I267" s="7">
        <f t="shared" si="169"/>
        <v>18</v>
      </c>
      <c r="J267" s="246" t="s">
        <v>79</v>
      </c>
      <c r="K267" s="247" t="str">
        <f t="shared" si="174"/>
        <v>FISH &amp; WILDLIFE FACILITIES</v>
      </c>
      <c r="L267" s="329">
        <v>0</v>
      </c>
      <c r="M267" s="330">
        <f t="shared" si="175"/>
        <v>0</v>
      </c>
      <c r="N267" s="602">
        <v>0</v>
      </c>
      <c r="O267" s="273">
        <f t="shared" si="176"/>
        <v>0</v>
      </c>
      <c r="P267" s="387"/>
      <c r="Q267" s="396">
        <f t="shared" si="177"/>
        <v>0</v>
      </c>
      <c r="R267" s="249">
        <f t="shared" si="178"/>
        <v>0</v>
      </c>
      <c r="S267" s="249">
        <f t="shared" si="179"/>
        <v>0</v>
      </c>
      <c r="T267" s="249">
        <f t="shared" si="180"/>
        <v>0</v>
      </c>
      <c r="U267" s="387"/>
      <c r="V267" s="397">
        <f t="shared" si="181"/>
        <v>0</v>
      </c>
      <c r="W267" s="398">
        <f t="shared" si="182"/>
        <v>0</v>
      </c>
      <c r="X267" s="398"/>
      <c r="Y267" s="249">
        <f t="shared" si="183"/>
        <v>0</v>
      </c>
      <c r="Z267" s="360">
        <f t="shared" si="184"/>
        <v>0</v>
      </c>
      <c r="AA267" s="260">
        <f t="shared" si="185"/>
        <v>0</v>
      </c>
      <c r="AC267" s="555"/>
    </row>
    <row r="268" spans="1:29" ht="15.75">
      <c r="A268" s="146">
        <f>HLOOKUP(G260,cwccis,VLOOKUP(J268,row,2))</f>
        <v>1063.71</v>
      </c>
      <c r="B268" s="146">
        <f>HLOOKUP(G261,cwccis,VLOOKUP(J268,row,2))</f>
        <v>811.48</v>
      </c>
      <c r="C268" s="146">
        <f t="shared" si="170"/>
        <v>812.05</v>
      </c>
      <c r="D268" s="145" t="str">
        <f t="shared" si="171"/>
        <v>2020(Jan - Mar)</v>
      </c>
      <c r="E268" s="145" t="str">
        <f t="shared" si="172"/>
        <v>07</v>
      </c>
      <c r="F268" s="171" t="str">
        <f t="shared" si="173"/>
        <v xml:space="preserve"> Midpoint 07</v>
      </c>
      <c r="G268" s="126" t="s">
        <v>863</v>
      </c>
      <c r="H268" s="11"/>
      <c r="I268" s="7">
        <f t="shared" si="169"/>
        <v>19</v>
      </c>
      <c r="J268" s="246" t="s">
        <v>80</v>
      </c>
      <c r="K268" s="247" t="str">
        <f t="shared" si="174"/>
        <v>POWER PLANT</v>
      </c>
      <c r="L268" s="329">
        <v>0</v>
      </c>
      <c r="M268" s="330">
        <f t="shared" si="175"/>
        <v>0</v>
      </c>
      <c r="N268" s="602">
        <v>0</v>
      </c>
      <c r="O268" s="273">
        <f t="shared" si="176"/>
        <v>0</v>
      </c>
      <c r="P268" s="387"/>
      <c r="Q268" s="396">
        <f t="shared" si="177"/>
        <v>0</v>
      </c>
      <c r="R268" s="249">
        <f t="shared" si="178"/>
        <v>0</v>
      </c>
      <c r="S268" s="249">
        <f t="shared" si="179"/>
        <v>0</v>
      </c>
      <c r="T268" s="249">
        <f t="shared" si="180"/>
        <v>0</v>
      </c>
      <c r="U268" s="387"/>
      <c r="V268" s="397">
        <f t="shared" si="181"/>
        <v>0</v>
      </c>
      <c r="W268" s="398">
        <f t="shared" si="182"/>
        <v>0</v>
      </c>
      <c r="X268" s="398"/>
      <c r="Y268" s="249">
        <f t="shared" si="183"/>
        <v>0</v>
      </c>
      <c r="Z268" s="360">
        <f t="shared" si="184"/>
        <v>0</v>
      </c>
      <c r="AA268" s="260">
        <f t="shared" si="185"/>
        <v>0</v>
      </c>
      <c r="AC268" s="555"/>
    </row>
    <row r="269" spans="1:29" s="445" customFormat="1" ht="15.75">
      <c r="A269" s="146">
        <f>HLOOKUP($G$69,cwccis,VLOOKUP(J269,row,2))</f>
        <v>1166.71</v>
      </c>
      <c r="B269" s="146">
        <f>HLOOKUP(G261,cwccis,VLOOKUP(J269,row,2))</f>
        <v>918.54</v>
      </c>
      <c r="C269" s="146">
        <f t="shared" si="170"/>
        <v>920.64</v>
      </c>
      <c r="D269" s="145" t="str">
        <f t="shared" si="171"/>
        <v>2020(Jan - Mar)</v>
      </c>
      <c r="E269" s="145" t="str">
        <f t="shared" si="172"/>
        <v>08</v>
      </c>
      <c r="F269" s="171" t="str">
        <f t="shared" si="173"/>
        <v xml:space="preserve"> Midpoint 08</v>
      </c>
      <c r="G269" s="126" t="s">
        <v>863</v>
      </c>
      <c r="H269" s="32"/>
      <c r="I269" s="7">
        <f t="shared" si="169"/>
        <v>20</v>
      </c>
      <c r="J269" s="246" t="s">
        <v>74</v>
      </c>
      <c r="K269" s="247" t="str">
        <f t="shared" si="174"/>
        <v>ROADS, RAILROADS &amp; BRIDGES</v>
      </c>
      <c r="L269" s="329">
        <v>0</v>
      </c>
      <c r="M269" s="330">
        <f t="shared" si="175"/>
        <v>0</v>
      </c>
      <c r="N269" s="602">
        <v>0</v>
      </c>
      <c r="O269" s="263">
        <f t="shared" si="176"/>
        <v>0</v>
      </c>
      <c r="P269" s="213"/>
      <c r="Q269" s="331">
        <f t="shared" si="177"/>
        <v>0</v>
      </c>
      <c r="R269" s="250">
        <f t="shared" si="178"/>
        <v>0</v>
      </c>
      <c r="S269" s="250">
        <f t="shared" si="179"/>
        <v>0</v>
      </c>
      <c r="T269" s="250">
        <f t="shared" si="180"/>
        <v>0</v>
      </c>
      <c r="U269" s="213"/>
      <c r="V269" s="332">
        <f t="shared" si="181"/>
        <v>0</v>
      </c>
      <c r="W269" s="331">
        <f t="shared" si="182"/>
        <v>0</v>
      </c>
      <c r="X269" s="331"/>
      <c r="Y269" s="250">
        <f t="shared" si="183"/>
        <v>0</v>
      </c>
      <c r="Z269" s="333">
        <f t="shared" si="184"/>
        <v>0</v>
      </c>
      <c r="AA269" s="260">
        <f t="shared" si="185"/>
        <v>0</v>
      </c>
      <c r="AC269" s="555"/>
    </row>
    <row r="270" spans="1:29" s="445" customFormat="1" ht="15.75">
      <c r="A270" s="146">
        <f>HLOOKUP($G$69,cwccis,VLOOKUP(J270,row,2))</f>
        <v>1196.3599999999999</v>
      </c>
      <c r="B270" s="146">
        <f>HLOOKUP(G261,cwccis,VLOOKUP(J270,row,2))</f>
        <v>951.95</v>
      </c>
      <c r="C270" s="146">
        <f t="shared" si="170"/>
        <v>957.07</v>
      </c>
      <c r="D270" s="145" t="str">
        <f t="shared" si="171"/>
        <v>2020(Jan - Mar)</v>
      </c>
      <c r="E270" s="145" t="str">
        <f t="shared" si="172"/>
        <v>09</v>
      </c>
      <c r="F270" s="171" t="str">
        <f t="shared" si="173"/>
        <v xml:space="preserve"> Midpoint 09</v>
      </c>
      <c r="G270" s="126" t="s">
        <v>863</v>
      </c>
      <c r="H270" s="32"/>
      <c r="I270" s="7">
        <f t="shared" si="169"/>
        <v>21</v>
      </c>
      <c r="J270" s="246" t="s">
        <v>81</v>
      </c>
      <c r="K270" s="247" t="str">
        <f t="shared" si="174"/>
        <v>CHANNELS &amp; CANALS</v>
      </c>
      <c r="L270" s="329">
        <v>0</v>
      </c>
      <c r="M270" s="330">
        <f t="shared" si="175"/>
        <v>0</v>
      </c>
      <c r="N270" s="602">
        <v>0</v>
      </c>
      <c r="O270" s="263">
        <f t="shared" si="176"/>
        <v>0</v>
      </c>
      <c r="P270" s="213"/>
      <c r="Q270" s="331">
        <f t="shared" si="177"/>
        <v>0</v>
      </c>
      <c r="R270" s="250">
        <f t="shared" si="178"/>
        <v>0</v>
      </c>
      <c r="S270" s="250">
        <f t="shared" si="179"/>
        <v>0</v>
      </c>
      <c r="T270" s="250">
        <f t="shared" si="180"/>
        <v>0</v>
      </c>
      <c r="U270" s="213"/>
      <c r="V270" s="332">
        <f t="shared" si="181"/>
        <v>0</v>
      </c>
      <c r="W270" s="331">
        <f t="shared" si="182"/>
        <v>0</v>
      </c>
      <c r="X270" s="331"/>
      <c r="Y270" s="250">
        <f t="shared" si="183"/>
        <v>0</v>
      </c>
      <c r="Z270" s="333">
        <f t="shared" si="184"/>
        <v>0</v>
      </c>
      <c r="AA270" s="260">
        <f t="shared" si="185"/>
        <v>0</v>
      </c>
      <c r="AC270" s="555"/>
    </row>
    <row r="271" spans="1:29" s="445" customFormat="1" ht="15.75">
      <c r="A271" s="146">
        <f>HLOOKUP($G$69,cwccis,VLOOKUP(J271,row,2))</f>
        <v>1140.73</v>
      </c>
      <c r="B271" s="146">
        <f>HLOOKUP(G261,cwccis,VLOOKUP(J271,row,2))</f>
        <v>905</v>
      </c>
      <c r="C271" s="146">
        <f t="shared" si="170"/>
        <v>908.51</v>
      </c>
      <c r="D271" s="145" t="str">
        <f t="shared" si="171"/>
        <v>2020(Jan - Mar)</v>
      </c>
      <c r="E271" s="145" t="str">
        <f t="shared" si="172"/>
        <v>10</v>
      </c>
      <c r="F271" s="171" t="str">
        <f t="shared" si="173"/>
        <v xml:space="preserve"> Midpoint 10</v>
      </c>
      <c r="G271" s="126" t="s">
        <v>863</v>
      </c>
      <c r="H271" s="32"/>
      <c r="I271" s="7">
        <f t="shared" si="169"/>
        <v>22</v>
      </c>
      <c r="J271" s="246" t="s">
        <v>82</v>
      </c>
      <c r="K271" s="247" t="str">
        <f t="shared" si="174"/>
        <v>BREAKWATER &amp; SEAWALLS</v>
      </c>
      <c r="L271" s="329">
        <v>0</v>
      </c>
      <c r="M271" s="330">
        <f t="shared" si="175"/>
        <v>0</v>
      </c>
      <c r="N271" s="602">
        <v>0</v>
      </c>
      <c r="O271" s="263">
        <f t="shared" si="176"/>
        <v>0</v>
      </c>
      <c r="P271" s="213"/>
      <c r="Q271" s="331">
        <f t="shared" si="177"/>
        <v>0</v>
      </c>
      <c r="R271" s="250">
        <f t="shared" si="178"/>
        <v>0</v>
      </c>
      <c r="S271" s="250">
        <f t="shared" si="179"/>
        <v>0</v>
      </c>
      <c r="T271" s="250">
        <f t="shared" si="180"/>
        <v>0</v>
      </c>
      <c r="U271" s="213"/>
      <c r="V271" s="332">
        <f t="shared" si="181"/>
        <v>0</v>
      </c>
      <c r="W271" s="331">
        <f t="shared" si="182"/>
        <v>0</v>
      </c>
      <c r="X271" s="331"/>
      <c r="Y271" s="250">
        <f t="shared" si="183"/>
        <v>0</v>
      </c>
      <c r="Z271" s="333">
        <f t="shared" si="184"/>
        <v>0</v>
      </c>
      <c r="AA271" s="260">
        <f t="shared" si="185"/>
        <v>0</v>
      </c>
      <c r="AC271" s="555"/>
    </row>
    <row r="272" spans="1:29">
      <c r="A272" s="85"/>
      <c r="B272" s="120"/>
      <c r="C272" s="120"/>
      <c r="D272" s="103"/>
      <c r="E272" s="103"/>
      <c r="F272" s="162"/>
      <c r="G272" s="103"/>
      <c r="H272" s="93"/>
      <c r="I272" s="7">
        <f>I268+1</f>
        <v>20</v>
      </c>
      <c r="J272" s="399" t="s">
        <v>40</v>
      </c>
      <c r="K272" s="334"/>
      <c r="L272" s="335"/>
      <c r="M272" s="336"/>
      <c r="N272" s="337"/>
      <c r="O272" s="249"/>
      <c r="P272" s="387"/>
      <c r="Q272" s="396"/>
      <c r="R272" s="249"/>
      <c r="S272" s="249"/>
      <c r="T272" s="249"/>
      <c r="U272" s="387"/>
      <c r="V272" s="400"/>
      <c r="W272" s="398"/>
      <c r="X272" s="398"/>
      <c r="Y272" s="249"/>
      <c r="Z272" s="360"/>
      <c r="AA272" s="260"/>
      <c r="AC272" s="555"/>
    </row>
    <row r="273" spans="1:35" ht="15">
      <c r="A273" s="85"/>
      <c r="B273" s="120"/>
      <c r="C273" s="120"/>
      <c r="D273" s="103"/>
      <c r="E273" s="103"/>
      <c r="F273" s="162"/>
      <c r="G273" s="103"/>
      <c r="H273" s="93"/>
      <c r="I273" s="7">
        <f t="shared" si="169"/>
        <v>21</v>
      </c>
      <c r="J273" s="401"/>
      <c r="K273" s="402"/>
      <c r="L273" s="254" t="s">
        <v>36</v>
      </c>
      <c r="M273" s="256" t="s">
        <v>36</v>
      </c>
      <c r="N273" s="603" t="s">
        <v>36</v>
      </c>
      <c r="O273" s="403" t="s">
        <v>36</v>
      </c>
      <c r="P273" s="387"/>
      <c r="Q273" s="404"/>
      <c r="R273" s="403" t="s">
        <v>36</v>
      </c>
      <c r="S273" s="403" t="s">
        <v>36</v>
      </c>
      <c r="T273" s="403" t="s">
        <v>36</v>
      </c>
      <c r="U273" s="387"/>
      <c r="V273" s="404"/>
      <c r="W273" s="370"/>
      <c r="X273" s="370"/>
      <c r="Y273" s="403" t="s">
        <v>36</v>
      </c>
      <c r="Z273" s="405" t="s">
        <v>36</v>
      </c>
      <c r="AA273" s="340" t="s">
        <v>36</v>
      </c>
      <c r="AC273" s="555"/>
      <c r="AE273" s="15"/>
      <c r="AF273" s="15"/>
      <c r="AG273" s="15"/>
      <c r="AH273" s="15"/>
      <c r="AI273" s="15"/>
    </row>
    <row r="274" spans="1:35" ht="15">
      <c r="A274" s="85"/>
      <c r="B274" s="120"/>
      <c r="C274" s="120"/>
      <c r="D274" s="87"/>
      <c r="E274" s="87"/>
      <c r="F274" s="172"/>
      <c r="G274" s="87"/>
      <c r="H274" s="93"/>
      <c r="I274" s="7">
        <f t="shared" si="169"/>
        <v>22</v>
      </c>
      <c r="J274" s="401"/>
      <c r="K274" s="259" t="s">
        <v>64</v>
      </c>
      <c r="L274" s="248">
        <f>SUM(L264:L272)</f>
        <v>0</v>
      </c>
      <c r="M274" s="250">
        <f>SUM(M264:M272)</f>
        <v>0</v>
      </c>
      <c r="N274" s="440">
        <f>IF(L274&gt;0,O274/L274-1,0)</f>
        <v>0</v>
      </c>
      <c r="O274" s="284">
        <f>L274+M274</f>
        <v>0</v>
      </c>
      <c r="P274" s="387"/>
      <c r="Q274" s="391"/>
      <c r="R274" s="249">
        <f>SUM(R264:R272)</f>
        <v>0</v>
      </c>
      <c r="S274" s="249">
        <f>SUM(S264:S272)</f>
        <v>0</v>
      </c>
      <c r="T274" s="249">
        <f>R274+S274</f>
        <v>0</v>
      </c>
      <c r="U274" s="387"/>
      <c r="V274" s="391"/>
      <c r="W274" s="282"/>
      <c r="X274" s="282"/>
      <c r="Y274" s="249">
        <f>SUM(Y264:Y272)</f>
        <v>0</v>
      </c>
      <c r="Z274" s="360">
        <f>SUM(Z264:Z272)</f>
        <v>0</v>
      </c>
      <c r="AA274" s="260">
        <f>Y274+Z274</f>
        <v>0</v>
      </c>
      <c r="AC274" s="561">
        <f>SUM(AA264:AA272)</f>
        <v>0</v>
      </c>
      <c r="AD274" s="15"/>
      <c r="AE274" s="17"/>
      <c r="AF274" s="17"/>
      <c r="AG274" s="17"/>
      <c r="AH274" s="17"/>
      <c r="AI274" s="17"/>
    </row>
    <row r="275" spans="1:35" ht="15">
      <c r="A275" s="85"/>
      <c r="B275" s="120"/>
      <c r="C275" s="120"/>
      <c r="D275" s="87"/>
      <c r="E275" s="87"/>
      <c r="F275" s="172"/>
      <c r="G275" s="87"/>
      <c r="H275" s="93"/>
      <c r="I275" s="7">
        <f t="shared" si="169"/>
        <v>23</v>
      </c>
      <c r="J275" s="401"/>
      <c r="K275" s="247"/>
      <c r="L275" s="261"/>
      <c r="M275" s="269"/>
      <c r="N275" s="604"/>
      <c r="O275" s="273"/>
      <c r="P275" s="387"/>
      <c r="Q275" s="391"/>
      <c r="R275" s="273"/>
      <c r="S275" s="273"/>
      <c r="T275" s="273"/>
      <c r="U275" s="387"/>
      <c r="V275" s="391"/>
      <c r="W275" s="282"/>
      <c r="X275" s="282"/>
      <c r="Y275" s="273"/>
      <c r="Z275" s="406"/>
      <c r="AA275" s="265"/>
      <c r="AC275" s="555"/>
      <c r="AD275" s="15"/>
      <c r="AE275" s="17"/>
      <c r="AF275" s="17"/>
      <c r="AG275" s="17"/>
      <c r="AH275" s="17"/>
      <c r="AI275" s="17"/>
    </row>
    <row r="276" spans="1:35" ht="15.75">
      <c r="A276" s="147">
        <f>HLOOKUP(G260,cwccis,VLOOKUP(E276,row,2))</f>
        <v>1149.32</v>
      </c>
      <c r="B276" s="148">
        <f>HLOOKUP(G261,cwccis,VLOOKUP(E276,row,2))</f>
        <v>893.31</v>
      </c>
      <c r="C276" s="146">
        <f>HLOOKUP(G276,cwccis,VLOOKUP(E276,row,2))</f>
        <v>844.49</v>
      </c>
      <c r="D276" s="145" t="str">
        <f>FIXED(HLOOKUP(G276,cwccis,4),0,TRUE)&amp;HLOOKUP(G276,cwccis,5)</f>
        <v>2017(Oct - Dec)</v>
      </c>
      <c r="E276" s="447" t="s">
        <v>677</v>
      </c>
      <c r="F276" s="162" t="s">
        <v>400</v>
      </c>
      <c r="G276" s="126" t="s">
        <v>715</v>
      </c>
      <c r="H276" s="11"/>
      <c r="I276" s="7">
        <f t="shared" si="169"/>
        <v>24</v>
      </c>
      <c r="J276" s="266" t="s">
        <v>59</v>
      </c>
      <c r="K276" s="407" t="s">
        <v>37</v>
      </c>
      <c r="L276" s="329">
        <v>0</v>
      </c>
      <c r="M276" s="330">
        <f>L276*N276</f>
        <v>0</v>
      </c>
      <c r="N276" s="605">
        <v>0</v>
      </c>
      <c r="O276" s="273">
        <f>L276+M276</f>
        <v>0</v>
      </c>
      <c r="P276" s="387"/>
      <c r="Q276" s="396">
        <f>IF(O276=0,0,B276/A276-1)</f>
        <v>0</v>
      </c>
      <c r="R276" s="249">
        <f>SUM(+L276*(1+Q276),0)</f>
        <v>0</v>
      </c>
      <c r="S276" s="249">
        <f>SUM(+M276*(1+Q276),0)</f>
        <v>0</v>
      </c>
      <c r="T276" s="249">
        <f>S276+R276</f>
        <v>0</v>
      </c>
      <c r="U276" s="387"/>
      <c r="V276" s="397">
        <f>IF(T276=0,0,G276)</f>
        <v>0</v>
      </c>
      <c r="W276" s="398">
        <f>IF(L276=0,0,C276/B276-1)</f>
        <v>0</v>
      </c>
      <c r="X276" s="398"/>
      <c r="Y276" s="249">
        <f>SUM(+R276*(1+W276),0)</f>
        <v>0</v>
      </c>
      <c r="Z276" s="360">
        <f>SUM(+S276*(1+W276),0)</f>
        <v>0</v>
      </c>
      <c r="AA276" s="260">
        <f>Y276+Z276</f>
        <v>0</v>
      </c>
      <c r="AC276" s="561">
        <f>AA276</f>
        <v>0</v>
      </c>
      <c r="AD276" s="15"/>
      <c r="AE276" s="17"/>
      <c r="AF276" s="17"/>
      <c r="AG276" s="17"/>
      <c r="AH276" s="17"/>
      <c r="AI276" s="17"/>
    </row>
    <row r="277" spans="1:35" ht="24">
      <c r="A277" s="99"/>
      <c r="B277" s="102"/>
      <c r="C277" s="102"/>
      <c r="D277" s="86"/>
      <c r="E277" s="86"/>
      <c r="F277" s="738" t="s">
        <v>678</v>
      </c>
      <c r="G277" s="87"/>
      <c r="H277" s="93"/>
      <c r="I277" s="7">
        <f t="shared" si="169"/>
        <v>25</v>
      </c>
      <c r="J277" s="401"/>
      <c r="K277" s="409"/>
      <c r="L277" s="345"/>
      <c r="M277" s="410"/>
      <c r="N277" s="439"/>
      <c r="O277" s="273"/>
      <c r="P277" s="387"/>
      <c r="Q277" s="391"/>
      <c r="R277" s="273"/>
      <c r="S277" s="273"/>
      <c r="T277" s="273"/>
      <c r="U277" s="387"/>
      <c r="V277" s="411"/>
      <c r="W277" s="282"/>
      <c r="X277" s="282"/>
      <c r="Y277" s="273"/>
      <c r="Z277" s="406"/>
      <c r="AA277" s="265"/>
      <c r="AC277" s="562"/>
      <c r="AD277" s="15"/>
      <c r="AE277" s="17"/>
      <c r="AF277" s="17"/>
      <c r="AG277" s="17"/>
      <c r="AH277" s="17"/>
      <c r="AI277" s="17"/>
    </row>
    <row r="278" spans="1:35" ht="16.5" customHeight="1">
      <c r="A278" s="99"/>
      <c r="B278" s="102"/>
      <c r="C278" s="102"/>
      <c r="D278" s="86"/>
      <c r="E278" s="86"/>
      <c r="F278" s="172"/>
      <c r="G278" s="87"/>
      <c r="H278" s="93"/>
      <c r="I278" s="7">
        <f t="shared" si="169"/>
        <v>26</v>
      </c>
      <c r="J278" s="601">
        <v>30</v>
      </c>
      <c r="K278" s="200" t="s">
        <v>38</v>
      </c>
      <c r="L278" s="408"/>
      <c r="M278" s="273"/>
      <c r="N278" s="439"/>
      <c r="O278" s="273"/>
      <c r="P278" s="387"/>
      <c r="Q278" s="396"/>
      <c r="R278" s="273"/>
      <c r="S278" s="273"/>
      <c r="T278" s="273"/>
      <c r="U278" s="387"/>
      <c r="V278" s="391"/>
      <c r="W278" s="398"/>
      <c r="X278" s="398"/>
      <c r="Y278" s="273"/>
      <c r="Z278" s="406"/>
      <c r="AA278" s="265"/>
      <c r="AC278" s="555"/>
      <c r="AD278" s="15"/>
      <c r="AE278" s="17"/>
      <c r="AF278" s="17"/>
      <c r="AG278" s="17"/>
      <c r="AH278" s="17"/>
      <c r="AI278" s="17"/>
    </row>
    <row r="279" spans="1:35" ht="15.75">
      <c r="A279" s="149">
        <f>HLOOKUP(G260,cwccis,VLOOKUP(J278,row,2))</f>
        <v>1.0382499999999999</v>
      </c>
      <c r="B279" s="149">
        <f>HLOOKUP(G261,cwccis,VLOOKUP(J278,row,2))</f>
        <v>1</v>
      </c>
      <c r="C279" s="150">
        <f>HLOOKUP(G279,cwccis,VLOOKUP(J278,row,2))</f>
        <v>1</v>
      </c>
      <c r="D279" s="145" t="str">
        <f>FIXED(HLOOKUP(G279,cwccis,4),0,TRUE)&amp;HLOOKUP(G279,cwccis,5)</f>
        <v>2018(Jan - Mar)</v>
      </c>
      <c r="E279" s="145">
        <f>J278</f>
        <v>30</v>
      </c>
      <c r="F279" s="173" t="s">
        <v>856</v>
      </c>
      <c r="G279" s="126" t="s">
        <v>862</v>
      </c>
      <c r="H279" s="13"/>
      <c r="I279" s="7">
        <f t="shared" si="169"/>
        <v>27</v>
      </c>
      <c r="J279" s="347">
        <f>'Input '!$D$11</f>
        <v>2.5000000000000001E-2</v>
      </c>
      <c r="K279" s="349" t="s">
        <v>42</v>
      </c>
      <c r="L279" s="348">
        <f>L274*J279</f>
        <v>0</v>
      </c>
      <c r="M279" s="412">
        <f t="shared" ref="M279:M289" si="186">L279*N279</f>
        <v>0</v>
      </c>
      <c r="N279" s="606">
        <v>0.1</v>
      </c>
      <c r="O279" s="249">
        <f t="shared" ref="O279:O289" si="187">M279+L279</f>
        <v>0</v>
      </c>
      <c r="P279" s="387"/>
      <c r="Q279" s="396">
        <f t="shared" ref="Q279:Q289" si="188">IF(O279=0,0,B279/A279-1)</f>
        <v>0</v>
      </c>
      <c r="R279" s="249">
        <f t="shared" ref="R279:R289" si="189">SUM(+L279*(1+Q279),0)</f>
        <v>0</v>
      </c>
      <c r="S279" s="249">
        <f t="shared" ref="S279:S289" si="190">SUM(+M279*(1+Q279),0)</f>
        <v>0</v>
      </c>
      <c r="T279" s="249">
        <f t="shared" ref="T279:T289" si="191">S279+R279</f>
        <v>0</v>
      </c>
      <c r="U279" s="387"/>
      <c r="V279" s="397">
        <f t="shared" ref="V279:V289" si="192">IF(T279=0,0,G279)</f>
        <v>0</v>
      </c>
      <c r="W279" s="398">
        <f t="shared" ref="W279:W289" si="193">IF(L279=0,0,C279/B279-1)</f>
        <v>0</v>
      </c>
      <c r="X279" s="398"/>
      <c r="Y279" s="249">
        <f t="shared" ref="Y279:Y289" si="194">SUM(+R279*(1+W279),0)</f>
        <v>0</v>
      </c>
      <c r="Z279" s="360">
        <f t="shared" ref="Z279:Z289" si="195">SUM(+S279*(1+W279),0)</f>
        <v>0</v>
      </c>
      <c r="AA279" s="260">
        <f t="shared" ref="AA279:AA289" si="196">Y279+Z279</f>
        <v>0</v>
      </c>
      <c r="AC279" s="561">
        <f t="shared" ref="AC279:AC288" si="197">AA279</f>
        <v>0</v>
      </c>
      <c r="AD279" s="15"/>
      <c r="AE279" s="17"/>
      <c r="AF279" s="17"/>
      <c r="AG279" s="17"/>
      <c r="AH279" s="17"/>
      <c r="AI279" s="17"/>
    </row>
    <row r="280" spans="1:35" ht="15">
      <c r="A280" s="149">
        <f>A279</f>
        <v>1.0382499999999999</v>
      </c>
      <c r="B280" s="149">
        <f>B279</f>
        <v>1</v>
      </c>
      <c r="C280" s="150">
        <f>C279</f>
        <v>1</v>
      </c>
      <c r="D280" s="146" t="str">
        <f>D279</f>
        <v>2018(Jan - Mar)</v>
      </c>
      <c r="E280" s="145">
        <f>J278</f>
        <v>30</v>
      </c>
      <c r="F280" s="174" t="str">
        <f>"From "&amp;F279</f>
        <v>From ENTER Design mid point period</v>
      </c>
      <c r="G280" s="146" t="str">
        <f>G279</f>
        <v>2018Q2</v>
      </c>
      <c r="H280" s="95"/>
      <c r="I280" s="7">
        <f t="shared" si="169"/>
        <v>28</v>
      </c>
      <c r="J280" s="347">
        <f>'Input '!$D$13</f>
        <v>0.01</v>
      </c>
      <c r="K280" s="349" t="s">
        <v>43</v>
      </c>
      <c r="L280" s="348">
        <f>L274*J280</f>
        <v>0</v>
      </c>
      <c r="M280" s="412">
        <f t="shared" si="186"/>
        <v>0</v>
      </c>
      <c r="N280" s="437">
        <f>N279</f>
        <v>0.1</v>
      </c>
      <c r="O280" s="249">
        <f t="shared" si="187"/>
        <v>0</v>
      </c>
      <c r="P280" s="387"/>
      <c r="Q280" s="396">
        <f t="shared" si="188"/>
        <v>0</v>
      </c>
      <c r="R280" s="249">
        <f t="shared" si="189"/>
        <v>0</v>
      </c>
      <c r="S280" s="249">
        <f t="shared" si="190"/>
        <v>0</v>
      </c>
      <c r="T280" s="249">
        <f t="shared" si="191"/>
        <v>0</v>
      </c>
      <c r="U280" s="387"/>
      <c r="V280" s="397">
        <f t="shared" si="192"/>
        <v>0</v>
      </c>
      <c r="W280" s="398">
        <f t="shared" si="193"/>
        <v>0</v>
      </c>
      <c r="X280" s="398"/>
      <c r="Y280" s="249">
        <f t="shared" si="194"/>
        <v>0</v>
      </c>
      <c r="Z280" s="360">
        <f t="shared" si="195"/>
        <v>0</v>
      </c>
      <c r="AA280" s="260">
        <f t="shared" si="196"/>
        <v>0</v>
      </c>
      <c r="AC280" s="561">
        <f t="shared" si="197"/>
        <v>0</v>
      </c>
      <c r="AD280" s="15"/>
      <c r="AE280" s="17"/>
      <c r="AF280" s="17"/>
      <c r="AG280" s="17"/>
      <c r="AH280" s="17"/>
      <c r="AI280" s="17"/>
    </row>
    <row r="281" spans="1:35" ht="15">
      <c r="A281" s="149">
        <f t="shared" ref="A281:C283" si="198">A280</f>
        <v>1.0382499999999999</v>
      </c>
      <c r="B281" s="149">
        <f t="shared" si="198"/>
        <v>1</v>
      </c>
      <c r="C281" s="150">
        <f t="shared" si="198"/>
        <v>1</v>
      </c>
      <c r="D281" s="146" t="str">
        <f>D279</f>
        <v>2018(Jan - Mar)</v>
      </c>
      <c r="E281" s="145">
        <f>J278</f>
        <v>30</v>
      </c>
      <c r="F281" s="174" t="str">
        <f>"From "&amp;F279</f>
        <v>From ENTER Design mid point period</v>
      </c>
      <c r="G281" s="146" t="str">
        <f>G279</f>
        <v>2018Q2</v>
      </c>
      <c r="H281" s="95"/>
      <c r="I281" s="7">
        <f t="shared" si="169"/>
        <v>29</v>
      </c>
      <c r="J281" s="347">
        <f>'Input '!$D$14</f>
        <v>0.15</v>
      </c>
      <c r="K281" s="349" t="s">
        <v>44</v>
      </c>
      <c r="L281" s="348">
        <f>L274*J281</f>
        <v>0</v>
      </c>
      <c r="M281" s="412">
        <f t="shared" si="186"/>
        <v>0</v>
      </c>
      <c r="N281" s="437">
        <f t="shared" ref="N281:N288" si="199">N280</f>
        <v>0.1</v>
      </c>
      <c r="O281" s="249">
        <f t="shared" si="187"/>
        <v>0</v>
      </c>
      <c r="P281" s="387"/>
      <c r="Q281" s="396">
        <f t="shared" si="188"/>
        <v>0</v>
      </c>
      <c r="R281" s="249">
        <f t="shared" si="189"/>
        <v>0</v>
      </c>
      <c r="S281" s="249">
        <f t="shared" si="190"/>
        <v>0</v>
      </c>
      <c r="T281" s="249">
        <f t="shared" si="191"/>
        <v>0</v>
      </c>
      <c r="U281" s="387"/>
      <c r="V281" s="397">
        <f t="shared" si="192"/>
        <v>0</v>
      </c>
      <c r="W281" s="398">
        <f t="shared" si="193"/>
        <v>0</v>
      </c>
      <c r="X281" s="398"/>
      <c r="Y281" s="249">
        <f t="shared" si="194"/>
        <v>0</v>
      </c>
      <c r="Z281" s="360">
        <f t="shared" si="195"/>
        <v>0</v>
      </c>
      <c r="AA281" s="260">
        <f t="shared" si="196"/>
        <v>0</v>
      </c>
      <c r="AC281" s="561">
        <f t="shared" si="197"/>
        <v>0</v>
      </c>
      <c r="AD281" s="15"/>
      <c r="AE281" s="17"/>
      <c r="AF281" s="17"/>
      <c r="AG281" s="17"/>
      <c r="AH281" s="17"/>
      <c r="AI281" s="17"/>
    </row>
    <row r="282" spans="1:35" ht="15">
      <c r="A282" s="149">
        <f t="shared" si="198"/>
        <v>1.0382499999999999</v>
      </c>
      <c r="B282" s="149">
        <f t="shared" si="198"/>
        <v>1</v>
      </c>
      <c r="C282" s="150">
        <f t="shared" si="198"/>
        <v>1</v>
      </c>
      <c r="D282" s="146" t="str">
        <f>D279</f>
        <v>2018(Jan - Mar)</v>
      </c>
      <c r="E282" s="145">
        <f>J278</f>
        <v>30</v>
      </c>
      <c r="F282" s="174" t="str">
        <f>"From "&amp;F279</f>
        <v>From ENTER Design mid point period</v>
      </c>
      <c r="G282" s="146" t="str">
        <f>G279</f>
        <v>2018Q2</v>
      </c>
      <c r="H282" s="95"/>
      <c r="I282" s="7">
        <f t="shared" si="169"/>
        <v>30</v>
      </c>
      <c r="J282" s="347">
        <f>'Input '!$D$15</f>
        <v>0.01</v>
      </c>
      <c r="K282" s="349" t="s">
        <v>512</v>
      </c>
      <c r="L282" s="348">
        <f>L274*J282</f>
        <v>0</v>
      </c>
      <c r="M282" s="412">
        <f t="shared" si="186"/>
        <v>0</v>
      </c>
      <c r="N282" s="437">
        <f t="shared" si="199"/>
        <v>0.1</v>
      </c>
      <c r="O282" s="249">
        <f t="shared" si="187"/>
        <v>0</v>
      </c>
      <c r="P282" s="387"/>
      <c r="Q282" s="396">
        <f t="shared" si="188"/>
        <v>0</v>
      </c>
      <c r="R282" s="249">
        <f t="shared" si="189"/>
        <v>0</v>
      </c>
      <c r="S282" s="249">
        <f t="shared" si="190"/>
        <v>0</v>
      </c>
      <c r="T282" s="249">
        <f t="shared" si="191"/>
        <v>0</v>
      </c>
      <c r="U282" s="387"/>
      <c r="V282" s="397">
        <f t="shared" si="192"/>
        <v>0</v>
      </c>
      <c r="W282" s="398">
        <f t="shared" si="193"/>
        <v>0</v>
      </c>
      <c r="X282" s="398"/>
      <c r="Y282" s="249">
        <f t="shared" si="194"/>
        <v>0</v>
      </c>
      <c r="Z282" s="360">
        <f t="shared" si="195"/>
        <v>0</v>
      </c>
      <c r="AA282" s="260">
        <f t="shared" si="196"/>
        <v>0</v>
      </c>
      <c r="AC282" s="561">
        <f t="shared" si="197"/>
        <v>0</v>
      </c>
      <c r="AD282" s="15"/>
      <c r="AE282" s="17"/>
      <c r="AF282" s="17"/>
      <c r="AG282" s="17"/>
      <c r="AH282" s="17"/>
      <c r="AI282" s="17"/>
    </row>
    <row r="283" spans="1:35" ht="15" customHeight="1">
      <c r="A283" s="149">
        <f t="shared" si="198"/>
        <v>1.0382499999999999</v>
      </c>
      <c r="B283" s="149">
        <f t="shared" si="198"/>
        <v>1</v>
      </c>
      <c r="C283" s="150">
        <f t="shared" si="198"/>
        <v>1</v>
      </c>
      <c r="D283" s="146" t="str">
        <f>D280</f>
        <v>2018(Jan - Mar)</v>
      </c>
      <c r="E283" s="145">
        <f>J278</f>
        <v>30</v>
      </c>
      <c r="F283" s="174" t="str">
        <f>"From "&amp;F280</f>
        <v>From From ENTER Design mid point period</v>
      </c>
      <c r="G283" s="146" t="str">
        <f>G280</f>
        <v>2018Q2</v>
      </c>
      <c r="H283" s="29"/>
      <c r="I283" s="7">
        <f t="shared" si="169"/>
        <v>31</v>
      </c>
      <c r="J283" s="347">
        <f>'Input '!$D$16</f>
        <v>0.01</v>
      </c>
      <c r="K283" s="350" t="s">
        <v>513</v>
      </c>
      <c r="L283" s="348">
        <f>L274*J283</f>
        <v>0</v>
      </c>
      <c r="M283" s="330">
        <f t="shared" si="186"/>
        <v>0</v>
      </c>
      <c r="N283" s="437">
        <f t="shared" si="199"/>
        <v>0.1</v>
      </c>
      <c r="O283" s="250">
        <f t="shared" si="187"/>
        <v>0</v>
      </c>
      <c r="P283" s="213"/>
      <c r="Q283" s="331">
        <f t="shared" si="188"/>
        <v>0</v>
      </c>
      <c r="R283" s="250">
        <f t="shared" si="189"/>
        <v>0</v>
      </c>
      <c r="S283" s="250">
        <f t="shared" si="190"/>
        <v>0</v>
      </c>
      <c r="T283" s="250">
        <f t="shared" si="191"/>
        <v>0</v>
      </c>
      <c r="U283" s="213"/>
      <c r="V283" s="332">
        <f t="shared" si="192"/>
        <v>0</v>
      </c>
      <c r="W283" s="331">
        <f t="shared" si="193"/>
        <v>0</v>
      </c>
      <c r="X283" s="331"/>
      <c r="Y283" s="250">
        <f t="shared" si="194"/>
        <v>0</v>
      </c>
      <c r="Z283" s="333">
        <f t="shared" si="195"/>
        <v>0</v>
      </c>
      <c r="AA283" s="260">
        <f t="shared" si="196"/>
        <v>0</v>
      </c>
      <c r="AC283" s="561">
        <f t="shared" si="197"/>
        <v>0</v>
      </c>
      <c r="AD283" s="15"/>
      <c r="AE283" s="17"/>
      <c r="AF283" s="17"/>
      <c r="AG283" s="17"/>
      <c r="AH283" s="17"/>
      <c r="AI283" s="17"/>
    </row>
    <row r="284" spans="1:35" ht="15">
      <c r="A284" s="149">
        <f>A282</f>
        <v>1.0382499999999999</v>
      </c>
      <c r="B284" s="149">
        <f>B282</f>
        <v>1</v>
      </c>
      <c r="C284" s="150">
        <f>C282</f>
        <v>1</v>
      </c>
      <c r="D284" s="146" t="str">
        <f>D279</f>
        <v>2018(Jan - Mar)</v>
      </c>
      <c r="E284" s="145">
        <f>J278</f>
        <v>30</v>
      </c>
      <c r="F284" s="174" t="str">
        <f>"From "&amp;F279</f>
        <v>From ENTER Design mid point period</v>
      </c>
      <c r="G284" s="146" t="str">
        <f>G279</f>
        <v>2018Q2</v>
      </c>
      <c r="H284" s="95"/>
      <c r="I284" s="7">
        <f t="shared" si="169"/>
        <v>32</v>
      </c>
      <c r="J284" s="347">
        <f>'Input '!$D$17</f>
        <v>0.01</v>
      </c>
      <c r="K284" s="349" t="s">
        <v>45</v>
      </c>
      <c r="L284" s="348">
        <f>L274*J284</f>
        <v>0</v>
      </c>
      <c r="M284" s="412">
        <f t="shared" si="186"/>
        <v>0</v>
      </c>
      <c r="N284" s="437">
        <f t="shared" si="199"/>
        <v>0.1</v>
      </c>
      <c r="O284" s="249">
        <f t="shared" si="187"/>
        <v>0</v>
      </c>
      <c r="P284" s="387"/>
      <c r="Q284" s="396">
        <f t="shared" si="188"/>
        <v>0</v>
      </c>
      <c r="R284" s="249">
        <f t="shared" si="189"/>
        <v>0</v>
      </c>
      <c r="S284" s="249">
        <f t="shared" si="190"/>
        <v>0</v>
      </c>
      <c r="T284" s="249">
        <f t="shared" si="191"/>
        <v>0</v>
      </c>
      <c r="U284" s="387"/>
      <c r="V284" s="397">
        <f t="shared" si="192"/>
        <v>0</v>
      </c>
      <c r="W284" s="398">
        <f t="shared" si="193"/>
        <v>0</v>
      </c>
      <c r="X284" s="398"/>
      <c r="Y284" s="249">
        <f t="shared" si="194"/>
        <v>0</v>
      </c>
      <c r="Z284" s="360">
        <f t="shared" si="195"/>
        <v>0</v>
      </c>
      <c r="AA284" s="260">
        <f t="shared" si="196"/>
        <v>0</v>
      </c>
      <c r="AC284" s="561">
        <f t="shared" si="197"/>
        <v>0</v>
      </c>
      <c r="AD284" s="15"/>
      <c r="AE284" s="17"/>
      <c r="AF284" s="17"/>
      <c r="AG284" s="17"/>
      <c r="AH284" s="17"/>
      <c r="AI284" s="17"/>
    </row>
    <row r="285" spans="1:35" ht="15">
      <c r="A285" s="149">
        <f>HLOOKUP(G260,cwccis,VLOOKUP(J278,row,2))</f>
        <v>1.0382499999999999</v>
      </c>
      <c r="B285" s="149">
        <f>HLOOKUP(G261,cwccis,VLOOKUP(J278,row,2))</f>
        <v>1</v>
      </c>
      <c r="C285" s="150">
        <f>HLOOKUP(G285,cwccis,VLOOKUP(J278,row,2))</f>
        <v>1</v>
      </c>
      <c r="D285" s="145" t="str">
        <f>FIXED(HLOOKUP(G285,cwccis,4),0,TRUE)&amp;HLOOKUP(G285,cwccis,5)</f>
        <v>2020(Jan - Mar)</v>
      </c>
      <c r="E285" s="145">
        <f>J278</f>
        <v>30</v>
      </c>
      <c r="F285" s="174" t="s">
        <v>413</v>
      </c>
      <c r="G285" s="146" t="str">
        <f>G292</f>
        <v>2020Q2</v>
      </c>
      <c r="H285" s="30"/>
      <c r="I285" s="7">
        <f t="shared" si="169"/>
        <v>33</v>
      </c>
      <c r="J285" s="347">
        <f>'Input '!$D$18</f>
        <v>0.03</v>
      </c>
      <c r="K285" s="349" t="s">
        <v>46</v>
      </c>
      <c r="L285" s="348">
        <f>L274*J285</f>
        <v>0</v>
      </c>
      <c r="M285" s="412">
        <f t="shared" si="186"/>
        <v>0</v>
      </c>
      <c r="N285" s="437">
        <f t="shared" si="199"/>
        <v>0.1</v>
      </c>
      <c r="O285" s="249">
        <f t="shared" si="187"/>
        <v>0</v>
      </c>
      <c r="P285" s="387"/>
      <c r="Q285" s="396">
        <f t="shared" si="188"/>
        <v>0</v>
      </c>
      <c r="R285" s="249">
        <f t="shared" si="189"/>
        <v>0</v>
      </c>
      <c r="S285" s="249">
        <f t="shared" si="190"/>
        <v>0</v>
      </c>
      <c r="T285" s="249">
        <f t="shared" si="191"/>
        <v>0</v>
      </c>
      <c r="U285" s="387"/>
      <c r="V285" s="397">
        <f t="shared" si="192"/>
        <v>0</v>
      </c>
      <c r="W285" s="398">
        <f t="shared" si="193"/>
        <v>0</v>
      </c>
      <c r="X285" s="398"/>
      <c r="Y285" s="249">
        <f t="shared" si="194"/>
        <v>0</v>
      </c>
      <c r="Z285" s="360">
        <f t="shared" si="195"/>
        <v>0</v>
      </c>
      <c r="AA285" s="260">
        <f t="shared" si="196"/>
        <v>0</v>
      </c>
      <c r="AC285" s="561">
        <f t="shared" si="197"/>
        <v>0</v>
      </c>
      <c r="AD285" s="15"/>
      <c r="AE285" s="17"/>
      <c r="AF285" s="17"/>
      <c r="AG285" s="17"/>
      <c r="AH285" s="17"/>
      <c r="AI285" s="17"/>
    </row>
    <row r="286" spans="1:35" ht="15">
      <c r="A286" s="149">
        <f>A285</f>
        <v>1.0382499999999999</v>
      </c>
      <c r="B286" s="149">
        <f>B285</f>
        <v>1</v>
      </c>
      <c r="C286" s="150">
        <f>C285</f>
        <v>1</v>
      </c>
      <c r="D286" s="145" t="str">
        <f>FIXED(HLOOKUP(G286,cwccis,4),0,TRUE)&amp;HLOOKUP(G286,cwccis,5)</f>
        <v>2020(Jan - Mar)</v>
      </c>
      <c r="E286" s="145">
        <f>J278</f>
        <v>30</v>
      </c>
      <c r="F286" s="174" t="s">
        <v>414</v>
      </c>
      <c r="G286" s="151" t="str">
        <f>G285</f>
        <v>2020Q2</v>
      </c>
      <c r="H286" s="30"/>
      <c r="I286" s="7">
        <f t="shared" si="169"/>
        <v>34</v>
      </c>
      <c r="J286" s="347">
        <f>'Input '!$D$19</f>
        <v>0.02</v>
      </c>
      <c r="K286" s="349" t="s">
        <v>47</v>
      </c>
      <c r="L286" s="348">
        <f>L274*J286</f>
        <v>0</v>
      </c>
      <c r="M286" s="412">
        <f t="shared" si="186"/>
        <v>0</v>
      </c>
      <c r="N286" s="437">
        <f t="shared" si="199"/>
        <v>0.1</v>
      </c>
      <c r="O286" s="249">
        <f t="shared" si="187"/>
        <v>0</v>
      </c>
      <c r="P286" s="387"/>
      <c r="Q286" s="396">
        <f t="shared" si="188"/>
        <v>0</v>
      </c>
      <c r="R286" s="249">
        <f t="shared" si="189"/>
        <v>0</v>
      </c>
      <c r="S286" s="249">
        <f t="shared" si="190"/>
        <v>0</v>
      </c>
      <c r="T286" s="249">
        <f t="shared" si="191"/>
        <v>0</v>
      </c>
      <c r="U286" s="387"/>
      <c r="V286" s="397">
        <f t="shared" si="192"/>
        <v>0</v>
      </c>
      <c r="W286" s="398">
        <f t="shared" si="193"/>
        <v>0</v>
      </c>
      <c r="X286" s="398"/>
      <c r="Y286" s="249">
        <f t="shared" si="194"/>
        <v>0</v>
      </c>
      <c r="Z286" s="360">
        <f t="shared" si="195"/>
        <v>0</v>
      </c>
      <c r="AA286" s="260">
        <f t="shared" si="196"/>
        <v>0</v>
      </c>
      <c r="AC286" s="561">
        <f t="shared" si="197"/>
        <v>0</v>
      </c>
      <c r="AD286" s="15"/>
      <c r="AE286" s="17"/>
      <c r="AF286" s="17"/>
      <c r="AG286" s="17"/>
      <c r="AH286" s="17"/>
      <c r="AI286" s="17"/>
    </row>
    <row r="287" spans="1:35" s="445" customFormat="1" ht="15.75">
      <c r="A287" s="149">
        <f>HLOOKUP(G260,cwccis,VLOOKUP(J278,row,2))</f>
        <v>1.0382499999999999</v>
      </c>
      <c r="B287" s="149">
        <f>HLOOKUP(G261,cwccis,VLOOKUP(J278,row,2))</f>
        <v>1</v>
      </c>
      <c r="C287" s="150">
        <f>HLOOKUP(G287,cwccis,VLOOKUP(J278,row,2))</f>
        <v>1</v>
      </c>
      <c r="D287" s="145" t="str">
        <f>FIXED(HLOOKUP(G287,cwccis,4),0,TRUE)&amp;HLOOKUP(G287,cwccis,5)</f>
        <v>2021(Oct - Dec)</v>
      </c>
      <c r="E287" s="145">
        <f>J278</f>
        <v>30</v>
      </c>
      <c r="F287" s="174" t="s">
        <v>931</v>
      </c>
      <c r="G287" s="126" t="s">
        <v>719</v>
      </c>
      <c r="H287" s="29"/>
      <c r="I287" s="7">
        <f t="shared" si="169"/>
        <v>35</v>
      </c>
      <c r="J287" s="347">
        <f>'Input '!$D$20</f>
        <v>0.03</v>
      </c>
      <c r="K287" s="349" t="s">
        <v>924</v>
      </c>
      <c r="L287" s="348">
        <f>L274*J287</f>
        <v>0</v>
      </c>
      <c r="M287" s="330">
        <f t="shared" si="186"/>
        <v>0</v>
      </c>
      <c r="N287" s="438">
        <f t="shared" si="199"/>
        <v>0.1</v>
      </c>
      <c r="O287" s="250">
        <f t="shared" si="187"/>
        <v>0</v>
      </c>
      <c r="P287" s="213"/>
      <c r="Q287" s="331">
        <f t="shared" si="188"/>
        <v>0</v>
      </c>
      <c r="R287" s="250">
        <f t="shared" si="189"/>
        <v>0</v>
      </c>
      <c r="S287" s="250">
        <f t="shared" si="190"/>
        <v>0</v>
      </c>
      <c r="T287" s="250">
        <f t="shared" si="191"/>
        <v>0</v>
      </c>
      <c r="U287" s="213"/>
      <c r="V287" s="332">
        <f t="shared" si="192"/>
        <v>0</v>
      </c>
      <c r="W287" s="331">
        <f t="shared" si="193"/>
        <v>0</v>
      </c>
      <c r="X287" s="331"/>
      <c r="Y287" s="250">
        <f t="shared" si="194"/>
        <v>0</v>
      </c>
      <c r="Z287" s="333">
        <f t="shared" si="195"/>
        <v>0</v>
      </c>
      <c r="AA287" s="260">
        <f t="shared" si="196"/>
        <v>0</v>
      </c>
      <c r="AC287" s="561">
        <f t="shared" si="197"/>
        <v>0</v>
      </c>
      <c r="AD287" s="15"/>
      <c r="AE287" s="17"/>
      <c r="AF287" s="17"/>
      <c r="AG287" s="17"/>
      <c r="AH287" s="17"/>
      <c r="AI287" s="17"/>
    </row>
    <row r="288" spans="1:35" s="445" customFormat="1" ht="15">
      <c r="A288" s="149">
        <f>A286</f>
        <v>1.0382499999999999</v>
      </c>
      <c r="B288" s="149">
        <f t="shared" ref="B288" si="200">B286</f>
        <v>1</v>
      </c>
      <c r="C288" s="744">
        <f>C284</f>
        <v>1</v>
      </c>
      <c r="D288" s="146" t="str">
        <f>D280</f>
        <v>2018(Jan - Mar)</v>
      </c>
      <c r="E288" s="145">
        <f>J279</f>
        <v>2.5000000000000001E-2</v>
      </c>
      <c r="F288" s="174" t="s">
        <v>931</v>
      </c>
      <c r="G288" s="146" t="str">
        <f>G280</f>
        <v>2018Q2</v>
      </c>
      <c r="H288" s="31"/>
      <c r="I288" s="7">
        <f t="shared" si="169"/>
        <v>36</v>
      </c>
      <c r="J288" s="347">
        <f>'Input '!$D$21</f>
        <v>0.01</v>
      </c>
      <c r="K288" s="349" t="s">
        <v>383</v>
      </c>
      <c r="L288" s="348">
        <f>L274*J288</f>
        <v>0</v>
      </c>
      <c r="M288" s="330">
        <f t="shared" si="186"/>
        <v>0</v>
      </c>
      <c r="N288" s="438">
        <f t="shared" si="199"/>
        <v>0.1</v>
      </c>
      <c r="O288" s="250">
        <f t="shared" si="187"/>
        <v>0</v>
      </c>
      <c r="P288" s="213"/>
      <c r="Q288" s="331">
        <f t="shared" si="188"/>
        <v>0</v>
      </c>
      <c r="R288" s="250">
        <f t="shared" si="189"/>
        <v>0</v>
      </c>
      <c r="S288" s="250">
        <f t="shared" si="190"/>
        <v>0</v>
      </c>
      <c r="T288" s="250">
        <f t="shared" si="191"/>
        <v>0</v>
      </c>
      <c r="U288" s="213"/>
      <c r="V288" s="332">
        <f t="shared" si="192"/>
        <v>0</v>
      </c>
      <c r="W288" s="331">
        <f t="shared" si="193"/>
        <v>0</v>
      </c>
      <c r="X288" s="331"/>
      <c r="Y288" s="250">
        <f t="shared" si="194"/>
        <v>0</v>
      </c>
      <c r="Z288" s="333">
        <f t="shared" si="195"/>
        <v>0</v>
      </c>
      <c r="AA288" s="260">
        <f t="shared" si="196"/>
        <v>0</v>
      </c>
      <c r="AC288" s="561">
        <f t="shared" si="197"/>
        <v>0</v>
      </c>
      <c r="AD288" s="15"/>
      <c r="AE288" s="17"/>
      <c r="AF288" s="17"/>
      <c r="AG288" s="17"/>
      <c r="AH288" s="17"/>
      <c r="AI288" s="17"/>
    </row>
    <row r="289" spans="1:35" s="445" customFormat="1" ht="15.75">
      <c r="A289" s="149">
        <f>A287</f>
        <v>1.0382499999999999</v>
      </c>
      <c r="B289" s="149">
        <f>B287</f>
        <v>1</v>
      </c>
      <c r="C289" s="744">
        <f>HLOOKUP(G289,cwccis,VLOOKUP(J278,row,2))</f>
        <v>1</v>
      </c>
      <c r="D289" s="146" t="str">
        <f>D281</f>
        <v>2018(Jan - Mar)</v>
      </c>
      <c r="E289" s="145">
        <f>J280</f>
        <v>0.01</v>
      </c>
      <c r="F289" s="811" t="s">
        <v>1284</v>
      </c>
      <c r="G289" s="126" t="s">
        <v>719</v>
      </c>
      <c r="H289" s="31"/>
      <c r="I289" s="7">
        <f t="shared" si="169"/>
        <v>37</v>
      </c>
      <c r="J289" s="347"/>
      <c r="K289" s="349" t="s">
        <v>1285</v>
      </c>
      <c r="L289" s="329">
        <v>0</v>
      </c>
      <c r="M289" s="330">
        <f t="shared" si="186"/>
        <v>0</v>
      </c>
      <c r="N289" s="605">
        <v>0</v>
      </c>
      <c r="O289" s="250">
        <f t="shared" si="187"/>
        <v>0</v>
      </c>
      <c r="P289" s="213"/>
      <c r="Q289" s="331">
        <f t="shared" si="188"/>
        <v>0</v>
      </c>
      <c r="R289" s="250">
        <f t="shared" si="189"/>
        <v>0</v>
      </c>
      <c r="S289" s="250">
        <f t="shared" si="190"/>
        <v>0</v>
      </c>
      <c r="T289" s="250">
        <f t="shared" si="191"/>
        <v>0</v>
      </c>
      <c r="U289" s="213"/>
      <c r="V289" s="332">
        <f t="shared" si="192"/>
        <v>0</v>
      </c>
      <c r="W289" s="331">
        <f t="shared" si="193"/>
        <v>0</v>
      </c>
      <c r="X289" s="331"/>
      <c r="Y289" s="250">
        <f t="shared" si="194"/>
        <v>0</v>
      </c>
      <c r="Z289" s="333">
        <f t="shared" si="195"/>
        <v>0</v>
      </c>
      <c r="AA289" s="260">
        <f t="shared" si="196"/>
        <v>0</v>
      </c>
      <c r="AC289" s="561">
        <f t="shared" ref="AC289" si="201">AA289</f>
        <v>0</v>
      </c>
      <c r="AD289" s="15"/>
      <c r="AE289" s="17"/>
      <c r="AF289" s="17"/>
      <c r="AG289" s="17"/>
      <c r="AH289" s="17"/>
      <c r="AI289" s="17"/>
    </row>
    <row r="290" spans="1:35" s="445" customFormat="1" ht="15">
      <c r="A290" s="106"/>
      <c r="B290" s="106"/>
      <c r="C290" s="108"/>
      <c r="D290" s="86"/>
      <c r="E290" s="103"/>
      <c r="F290" s="745" t="s">
        <v>929</v>
      </c>
      <c r="G290" s="736">
        <f>SUM(L279:L288)</f>
        <v>0</v>
      </c>
      <c r="H290" s="31"/>
      <c r="I290" s="7"/>
      <c r="J290" s="244"/>
      <c r="K290" s="196"/>
      <c r="L290" s="348"/>
      <c r="M290" s="269"/>
      <c r="N290" s="610"/>
      <c r="O290" s="272"/>
      <c r="P290" s="213"/>
      <c r="Q290" s="331"/>
      <c r="R290" s="250"/>
      <c r="S290" s="250"/>
      <c r="T290" s="272"/>
      <c r="U290" s="213"/>
      <c r="V290" s="278"/>
      <c r="W290" s="331"/>
      <c r="X290" s="331"/>
      <c r="Y290" s="250"/>
      <c r="Z290" s="333"/>
      <c r="AA290" s="265"/>
      <c r="AC290" s="555"/>
      <c r="AD290" s="15"/>
      <c r="AE290" s="17"/>
      <c r="AF290" s="17"/>
      <c r="AG290" s="17"/>
      <c r="AH290" s="17"/>
      <c r="AI290" s="17"/>
    </row>
    <row r="291" spans="1:35" s="445" customFormat="1" ht="15">
      <c r="A291" s="106"/>
      <c r="B291" s="106"/>
      <c r="C291" s="102"/>
      <c r="D291" s="105"/>
      <c r="E291" s="103" t="s">
        <v>40</v>
      </c>
      <c r="F291" s="177"/>
      <c r="G291" s="105"/>
      <c r="H291" s="31"/>
      <c r="I291" s="7">
        <f>I288+1</f>
        <v>37</v>
      </c>
      <c r="J291" s="601">
        <v>31</v>
      </c>
      <c r="K291" s="351" t="s">
        <v>39</v>
      </c>
      <c r="L291" s="352"/>
      <c r="M291" s="269"/>
      <c r="N291" s="612"/>
      <c r="O291" s="269"/>
      <c r="P291" s="213"/>
      <c r="Q291" s="331"/>
      <c r="R291" s="250"/>
      <c r="S291" s="250"/>
      <c r="T291" s="269"/>
      <c r="U291" s="213"/>
      <c r="V291" s="338"/>
      <c r="W291" s="331"/>
      <c r="X291" s="331"/>
      <c r="Y291" s="250"/>
      <c r="Z291" s="333"/>
      <c r="AA291" s="260"/>
      <c r="AC291" s="555"/>
      <c r="AD291" s="15"/>
      <c r="AE291" s="17"/>
      <c r="AF291" s="17"/>
      <c r="AG291" s="17"/>
      <c r="AH291" s="17"/>
      <c r="AI291" s="17"/>
    </row>
    <row r="292" spans="1:35" ht="15.75">
      <c r="A292" s="149">
        <f>HLOOKUP(G260,cwccis,VLOOKUP(J291,row,2))</f>
        <v>1.0382499999999999</v>
      </c>
      <c r="B292" s="149">
        <f>HLOOKUP(G261,cwccis,VLOOKUP(J291,row,2))</f>
        <v>1</v>
      </c>
      <c r="C292" s="150">
        <f>HLOOKUP(G292,cwccis,VLOOKUP(J291,row,2))</f>
        <v>1</v>
      </c>
      <c r="D292" s="145" t="str">
        <f>FIXED(HLOOKUP(G292,cwccis,4),0,TRUE)&amp;HLOOKUP(G292,cwccis,5)</f>
        <v>2020(Jan - Mar)</v>
      </c>
      <c r="E292" s="145">
        <f>J290</f>
        <v>0</v>
      </c>
      <c r="F292" s="175" t="s">
        <v>855</v>
      </c>
      <c r="G292" s="126" t="s">
        <v>863</v>
      </c>
      <c r="H292" s="30"/>
      <c r="I292" s="7">
        <f>I290+1</f>
        <v>1</v>
      </c>
      <c r="J292" s="347">
        <f>'Input '!$D$24</f>
        <v>0.1</v>
      </c>
      <c r="K292" s="349" t="s">
        <v>49</v>
      </c>
      <c r="L292" s="348">
        <f>L274*J292</f>
        <v>0</v>
      </c>
      <c r="M292" s="412">
        <f>L292*N292</f>
        <v>0</v>
      </c>
      <c r="N292" s="607">
        <v>0.1</v>
      </c>
      <c r="O292" s="249">
        <f>M292+L292</f>
        <v>0</v>
      </c>
      <c r="P292" s="387"/>
      <c r="Q292" s="396">
        <f>IF(O292=0,0,B292/A292-1)</f>
        <v>0</v>
      </c>
      <c r="R292" s="249">
        <f>SUM(+L292*(1+Q292),0)</f>
        <v>0</v>
      </c>
      <c r="S292" s="249">
        <f>SUM(+M292*(1+Q292),0)</f>
        <v>0</v>
      </c>
      <c r="T292" s="249">
        <f>S292+R292</f>
        <v>0</v>
      </c>
      <c r="U292" s="387"/>
      <c r="V292" s="397">
        <f>IF(T292=0,0,G292)</f>
        <v>0</v>
      </c>
      <c r="W292" s="398">
        <f>IF(L292=0,0,C292/B292-1)</f>
        <v>0</v>
      </c>
      <c r="X292" s="398"/>
      <c r="Y292" s="249">
        <f>SUM(+R292*(1+W292),0)</f>
        <v>0</v>
      </c>
      <c r="Z292" s="360">
        <f>SUM(+S292*(1+W292),0)</f>
        <v>0</v>
      </c>
      <c r="AA292" s="260">
        <f>Y292+Z292</f>
        <v>0</v>
      </c>
      <c r="AC292" s="561">
        <f>AA292</f>
        <v>0</v>
      </c>
      <c r="AD292" s="15"/>
      <c r="AE292" s="17"/>
      <c r="AF292" s="17"/>
      <c r="AG292" s="17"/>
      <c r="AH292" s="17"/>
      <c r="AI292" s="17"/>
    </row>
    <row r="293" spans="1:35" ht="15">
      <c r="A293" s="149">
        <f t="shared" ref="A293:C294" si="202">A292</f>
        <v>1.0382499999999999</v>
      </c>
      <c r="B293" s="149">
        <f t="shared" si="202"/>
        <v>1</v>
      </c>
      <c r="C293" s="152">
        <f t="shared" si="202"/>
        <v>1</v>
      </c>
      <c r="D293" s="145" t="str">
        <f>FIXED(HLOOKUP(G293,cwccis,4),0,TRUE)&amp;HLOOKUP(G293,cwccis,5)</f>
        <v>2020(Jan - Mar)</v>
      </c>
      <c r="E293" s="145">
        <f>J290</f>
        <v>0</v>
      </c>
      <c r="F293" s="176" t="s">
        <v>414</v>
      </c>
      <c r="G293" s="151" t="str">
        <f>G285</f>
        <v>2020Q2</v>
      </c>
      <c r="H293" s="30"/>
      <c r="I293" s="7">
        <f t="shared" si="169"/>
        <v>2</v>
      </c>
      <c r="J293" s="347">
        <f>'Input '!$D$25</f>
        <v>0.02</v>
      </c>
      <c r="K293" s="349" t="s">
        <v>48</v>
      </c>
      <c r="L293" s="348">
        <f>L274*J293</f>
        <v>0</v>
      </c>
      <c r="M293" s="412">
        <f>L293*N293</f>
        <v>0</v>
      </c>
      <c r="N293" s="440">
        <f>N292</f>
        <v>0.1</v>
      </c>
      <c r="O293" s="249">
        <f>M293+L293</f>
        <v>0</v>
      </c>
      <c r="P293" s="387"/>
      <c r="Q293" s="396">
        <f>IF(O293=0,0,B293/A293-1)</f>
        <v>0</v>
      </c>
      <c r="R293" s="249">
        <f>SUM(+L293*(1+Q293),0)</f>
        <v>0</v>
      </c>
      <c r="S293" s="249">
        <f>SUM(+M293*(1+Q293),0)</f>
        <v>0</v>
      </c>
      <c r="T293" s="249">
        <f>S293+R293</f>
        <v>0</v>
      </c>
      <c r="U293" s="387"/>
      <c r="V293" s="397">
        <f>IF(T293=0,0,G293)</f>
        <v>0</v>
      </c>
      <c r="W293" s="398">
        <f>IF(L293=0,0,C293/B293-1)</f>
        <v>0</v>
      </c>
      <c r="X293" s="398"/>
      <c r="Y293" s="249">
        <f>SUM(+R293*(1+W293),0)</f>
        <v>0</v>
      </c>
      <c r="Z293" s="360">
        <f>SUM(+S293*(1+W293),0)</f>
        <v>0</v>
      </c>
      <c r="AA293" s="260">
        <f>Y293+Z293</f>
        <v>0</v>
      </c>
      <c r="AC293" s="561">
        <f>AA293</f>
        <v>0</v>
      </c>
      <c r="AD293" s="15"/>
      <c r="AE293" s="17"/>
      <c r="AF293" s="17"/>
      <c r="AG293" s="17"/>
      <c r="AH293" s="17"/>
      <c r="AI293" s="17"/>
    </row>
    <row r="294" spans="1:35" ht="15">
      <c r="A294" s="149">
        <f t="shared" si="202"/>
        <v>1.0382499999999999</v>
      </c>
      <c r="B294" s="149">
        <f t="shared" si="202"/>
        <v>1</v>
      </c>
      <c r="C294" s="152">
        <f t="shared" si="202"/>
        <v>1</v>
      </c>
      <c r="D294" s="145" t="str">
        <f>FIXED(HLOOKUP(G294,cwccis,4),0,TRUE)&amp;HLOOKUP(G294,cwccis,5)</f>
        <v>2020(Jan - Mar)</v>
      </c>
      <c r="E294" s="145">
        <f>J290</f>
        <v>0</v>
      </c>
      <c r="F294" s="176" t="s">
        <v>414</v>
      </c>
      <c r="G294" s="151" t="str">
        <f>G285</f>
        <v>2020Q2</v>
      </c>
      <c r="H294" s="30"/>
      <c r="I294" s="7">
        <f t="shared" si="169"/>
        <v>3</v>
      </c>
      <c r="J294" s="347">
        <f>'Input '!$D$26</f>
        <v>2.5000000000000001E-2</v>
      </c>
      <c r="K294" s="429" t="s">
        <v>42</v>
      </c>
      <c r="L294" s="348">
        <f>L274*J294</f>
        <v>0</v>
      </c>
      <c r="M294" s="412">
        <f>L294*N294</f>
        <v>0</v>
      </c>
      <c r="N294" s="440">
        <f>N293</f>
        <v>0.1</v>
      </c>
      <c r="O294" s="249">
        <f>M294+L294</f>
        <v>0</v>
      </c>
      <c r="P294" s="387"/>
      <c r="Q294" s="396">
        <f>IF(O294=0,0,B294/A294-1)</f>
        <v>0</v>
      </c>
      <c r="R294" s="249">
        <f>SUM(+L294*(1+Q294),0)</f>
        <v>0</v>
      </c>
      <c r="S294" s="249">
        <f>SUM(+M294*(1+Q294),0)</f>
        <v>0</v>
      </c>
      <c r="T294" s="249">
        <f>S294+R294</f>
        <v>0</v>
      </c>
      <c r="U294" s="387"/>
      <c r="V294" s="397">
        <f>IF(T294=0,0,G294)</f>
        <v>0</v>
      </c>
      <c r="W294" s="398">
        <f>IF(L294=0,0,C294/B294-1)</f>
        <v>0</v>
      </c>
      <c r="X294" s="398"/>
      <c r="Y294" s="249">
        <f>SUM(+R294*(1+W294),0)</f>
        <v>0</v>
      </c>
      <c r="Z294" s="360">
        <f>SUM(+S294*(1+W294),0)</f>
        <v>0</v>
      </c>
      <c r="AA294" s="260">
        <f>Y294+Z294</f>
        <v>0</v>
      </c>
      <c r="AC294" s="561">
        <f>AA294</f>
        <v>0</v>
      </c>
      <c r="AD294" s="15"/>
      <c r="AE294" s="17"/>
      <c r="AF294" s="17"/>
      <c r="AG294" s="17"/>
      <c r="AH294" s="17"/>
      <c r="AI294" s="17"/>
    </row>
    <row r="295" spans="1:35" ht="15.75" thickBot="1">
      <c r="A295" s="85"/>
      <c r="B295" s="116"/>
      <c r="C295" s="116"/>
      <c r="D295" s="87"/>
      <c r="E295" s="87"/>
      <c r="F295" s="746" t="s">
        <v>930</v>
      </c>
      <c r="G295" s="737">
        <f>SUM(L292:L294)</f>
        <v>0</v>
      </c>
      <c r="H295" s="35"/>
      <c r="I295" s="7">
        <f t="shared" si="169"/>
        <v>4</v>
      </c>
      <c r="J295" s="347"/>
      <c r="K295" s="413"/>
      <c r="L295" s="414"/>
      <c r="M295" s="290"/>
      <c r="N295" s="415"/>
      <c r="O295" s="290"/>
      <c r="P295" s="416"/>
      <c r="Q295" s="417"/>
      <c r="R295" s="290"/>
      <c r="S295" s="290"/>
      <c r="T295" s="290"/>
      <c r="U295" s="416"/>
      <c r="V295" s="353"/>
      <c r="W295" s="375"/>
      <c r="X295" s="375"/>
      <c r="Y295" s="290"/>
      <c r="Z295" s="354"/>
      <c r="AA295" s="355"/>
      <c r="AC295" s="563"/>
      <c r="AD295" s="15"/>
      <c r="AE295" s="17"/>
      <c r="AF295" s="17"/>
      <c r="AG295" s="17"/>
      <c r="AH295" s="17"/>
      <c r="AI295" s="17"/>
    </row>
    <row r="296" spans="1:35" ht="15.75" thickTop="1">
      <c r="A296" s="85"/>
      <c r="B296" s="121"/>
      <c r="C296" s="121"/>
      <c r="D296" s="87"/>
      <c r="E296" s="87"/>
      <c r="F296" s="163"/>
      <c r="G296" s="163"/>
      <c r="H296" s="35"/>
      <c r="I296" s="7">
        <f t="shared" si="169"/>
        <v>5</v>
      </c>
      <c r="J296" s="247"/>
      <c r="K296" s="259" t="s">
        <v>69</v>
      </c>
      <c r="L296" s="357">
        <f>(SUM(L274:L295))</f>
        <v>0</v>
      </c>
      <c r="M296" s="358">
        <f>(SUM(M274:M295))</f>
        <v>0</v>
      </c>
      <c r="N296" s="418"/>
      <c r="O296" s="419">
        <f>L296+M296</f>
        <v>0</v>
      </c>
      <c r="P296" s="379"/>
      <c r="Q296" s="420"/>
      <c r="R296" s="358">
        <f>(SUM(R274:R295))</f>
        <v>0</v>
      </c>
      <c r="S296" s="358">
        <f>(SUM(S274:S295))</f>
        <v>0</v>
      </c>
      <c r="T296" s="419">
        <f>R296+S296</f>
        <v>0</v>
      </c>
      <c r="U296" s="379"/>
      <c r="V296" s="420"/>
      <c r="W296" s="385"/>
      <c r="X296" s="385"/>
      <c r="Y296" s="358">
        <f>(SUM(Y274:Y295))</f>
        <v>0</v>
      </c>
      <c r="Z296" s="421">
        <f>(SUM(Z274:Z295))</f>
        <v>0</v>
      </c>
      <c r="AA296" s="422">
        <f>Y296+Z296</f>
        <v>0</v>
      </c>
      <c r="AC296" s="564">
        <f>SUM(AC251:AC295)</f>
        <v>0</v>
      </c>
      <c r="AD296" s="23" t="s">
        <v>6</v>
      </c>
      <c r="AE296" s="18"/>
      <c r="AF296" s="17"/>
      <c r="AG296" s="17"/>
      <c r="AH296" s="17"/>
      <c r="AI296" s="17"/>
    </row>
    <row r="297" spans="1:35" ht="15">
      <c r="A297" s="85"/>
      <c r="B297" s="117" t="s">
        <v>40</v>
      </c>
      <c r="C297" s="117"/>
      <c r="D297" s="87"/>
      <c r="E297" s="87"/>
      <c r="F297" s="163"/>
      <c r="G297" s="163"/>
      <c r="H297" s="35"/>
      <c r="I297" s="7">
        <f t="shared" si="169"/>
        <v>6</v>
      </c>
      <c r="J297" s="423"/>
      <c r="K297" s="424"/>
      <c r="L297" s="425"/>
      <c r="M297" s="425"/>
      <c r="N297" s="426"/>
      <c r="O297" s="425"/>
      <c r="P297" s="427"/>
      <c r="Q297" s="423"/>
      <c r="R297" s="428"/>
      <c r="S297" s="428"/>
      <c r="T297" s="428"/>
      <c r="U297" s="427"/>
      <c r="V297" s="423"/>
      <c r="W297" s="423"/>
      <c r="X297" s="423"/>
      <c r="Y297" s="428"/>
      <c r="Z297" s="368"/>
      <c r="AA297" s="368"/>
      <c r="AC297" s="561">
        <f>AA296</f>
        <v>0</v>
      </c>
      <c r="AD297" s="15"/>
      <c r="AE297" s="17"/>
      <c r="AF297" s="17"/>
      <c r="AG297" s="17"/>
      <c r="AH297" s="17"/>
      <c r="AI297" s="17"/>
    </row>
    <row r="298" spans="1:35" ht="15.75">
      <c r="A298" s="10"/>
      <c r="B298" s="52" t="s">
        <v>75</v>
      </c>
      <c r="C298" s="52"/>
      <c r="D298" s="10"/>
      <c r="E298" s="10"/>
      <c r="F298" s="170"/>
      <c r="G298" s="10">
        <v>6</v>
      </c>
      <c r="H298" s="8"/>
      <c r="I298" s="7">
        <v>1</v>
      </c>
      <c r="J298" s="370"/>
      <c r="K298" s="370"/>
      <c r="L298" s="371"/>
      <c r="M298" s="371"/>
      <c r="N298" s="370"/>
      <c r="O298" s="310" t="s">
        <v>65</v>
      </c>
      <c r="P298" s="370"/>
      <c r="Q298" s="370"/>
      <c r="R298" s="372"/>
      <c r="S298" s="372"/>
      <c r="T298" s="372"/>
      <c r="U298" s="370"/>
      <c r="V298" s="370"/>
      <c r="W298" s="370"/>
      <c r="X298" s="370"/>
      <c r="Y298" s="372"/>
      <c r="Z298" s="315"/>
      <c r="AA298" s="315"/>
      <c r="AC298" s="556"/>
    </row>
    <row r="299" spans="1:35">
      <c r="A299" s="85"/>
      <c r="B299" s="122"/>
      <c r="C299" s="118"/>
      <c r="D299" s="87"/>
      <c r="E299" s="87"/>
      <c r="F299" s="163"/>
      <c r="G299" s="163"/>
      <c r="H299" s="35"/>
      <c r="I299" s="7">
        <f>I298+1</f>
        <v>2</v>
      </c>
      <c r="J299" s="370"/>
      <c r="K299" s="370"/>
      <c r="L299" s="371"/>
      <c r="M299" s="371"/>
      <c r="N299" s="370"/>
      <c r="O299" s="310"/>
      <c r="P299" s="370"/>
      <c r="Q299" s="370"/>
      <c r="R299" s="372"/>
      <c r="S299" s="372"/>
      <c r="T299" s="372"/>
      <c r="U299" s="370"/>
      <c r="V299" s="370"/>
      <c r="W299" s="370"/>
      <c r="X299" s="370"/>
      <c r="Y299" s="372"/>
      <c r="Z299" s="315"/>
      <c r="AA299" s="315"/>
      <c r="AC299" s="556"/>
    </row>
    <row r="300" spans="1:35">
      <c r="A300" s="85"/>
      <c r="B300" s="836"/>
      <c r="C300" s="836"/>
      <c r="D300" s="836"/>
      <c r="E300" s="836"/>
      <c r="F300" s="836"/>
      <c r="G300" s="123"/>
      <c r="H300" s="91"/>
      <c r="I300" s="7">
        <f t="shared" ref="I300:I345" si="203">I299+1</f>
        <v>3</v>
      </c>
      <c r="J300" s="373" t="s">
        <v>25</v>
      </c>
      <c r="K300" s="195" t="str">
        <f>'Input '!$B$2</f>
        <v>Project X Major Rehabilitation</v>
      </c>
      <c r="L300" s="247"/>
      <c r="M300" s="247"/>
      <c r="N300" s="247"/>
      <c r="O300" s="247"/>
      <c r="P300" s="247"/>
      <c r="Q300" s="247"/>
      <c r="R300" s="300"/>
      <c r="S300" s="300"/>
      <c r="T300" s="374" t="s">
        <v>24</v>
      </c>
      <c r="U300" s="247"/>
      <c r="V300" s="195" t="str">
        <f>'Input '!$B$1</f>
        <v xml:space="preserve">XXX District </v>
      </c>
      <c r="W300" s="247"/>
      <c r="X300" s="247"/>
      <c r="Y300" s="300"/>
      <c r="Z300" s="374" t="s">
        <v>27</v>
      </c>
      <c r="AA300" s="316">
        <f>'Input '!$B$7</f>
        <v>43739</v>
      </c>
      <c r="AC300" s="556"/>
    </row>
    <row r="301" spans="1:35">
      <c r="A301" s="85"/>
      <c r="B301" s="117"/>
      <c r="C301" s="117"/>
      <c r="D301" s="87"/>
      <c r="E301" s="87"/>
      <c r="F301" s="163"/>
      <c r="G301" s="163"/>
      <c r="H301" s="35"/>
      <c r="I301" s="7">
        <f t="shared" si="203"/>
        <v>4</v>
      </c>
      <c r="J301" s="373" t="s">
        <v>26</v>
      </c>
      <c r="K301" s="195" t="str">
        <f>'Input '!$B$4</f>
        <v>Somewhere</v>
      </c>
      <c r="L301" s="247"/>
      <c r="M301" s="282"/>
      <c r="N301" s="247"/>
      <c r="O301" s="247"/>
      <c r="P301" s="247"/>
      <c r="Q301" s="247"/>
      <c r="R301" s="300"/>
      <c r="S301" s="300"/>
      <c r="T301" s="374" t="s">
        <v>28</v>
      </c>
      <c r="U301" s="247"/>
      <c r="V301" s="200" t="str">
        <f>'Input '!$A$15</f>
        <v xml:space="preserve">  CHIEF, COST ENGINEERING, xxx</v>
      </c>
      <c r="W301" s="247"/>
      <c r="X301" s="247"/>
      <c r="Y301" s="300"/>
      <c r="Z301" s="201"/>
      <c r="AA301" s="202"/>
      <c r="AC301" s="555"/>
    </row>
    <row r="302" spans="1:35">
      <c r="A302" s="85"/>
      <c r="B302" s="119"/>
      <c r="C302" s="119"/>
      <c r="D302" s="87"/>
      <c r="E302" s="87"/>
      <c r="F302" s="163"/>
      <c r="G302" s="163"/>
      <c r="H302" s="35"/>
      <c r="I302" s="7">
        <f t="shared" si="203"/>
        <v>5</v>
      </c>
      <c r="J302" s="200" t="s">
        <v>338</v>
      </c>
      <c r="K302" s="247"/>
      <c r="L302" s="204" t="str">
        <f>'Input '!$B$8</f>
        <v>Project X Major Rehabilitation Report June 2019</v>
      </c>
      <c r="M302" s="247"/>
      <c r="N302" s="247"/>
      <c r="O302" s="247"/>
      <c r="P302" s="247"/>
      <c r="Q302" s="247"/>
      <c r="R302" s="300"/>
      <c r="S302" s="300"/>
      <c r="T302" s="300"/>
      <c r="U302" s="247"/>
      <c r="V302" s="247"/>
      <c r="W302" s="247"/>
      <c r="X302" s="247"/>
      <c r="Y302" s="300"/>
      <c r="Z302" s="202"/>
      <c r="AA302" s="201"/>
      <c r="AC302" s="554"/>
    </row>
    <row r="303" spans="1:35" ht="13.5" thickBot="1">
      <c r="A303" s="85"/>
      <c r="B303" s="115"/>
      <c r="C303" s="115"/>
      <c r="D303" s="115"/>
      <c r="E303" s="115"/>
      <c r="F303" s="163"/>
      <c r="G303" s="163"/>
      <c r="H303" s="35"/>
      <c r="I303" s="7">
        <f t="shared" si="203"/>
        <v>6</v>
      </c>
      <c r="J303" s="375"/>
      <c r="K303" s="375"/>
      <c r="L303" s="376"/>
      <c r="M303" s="376"/>
      <c r="N303" s="375"/>
      <c r="O303" s="376"/>
      <c r="P303" s="375"/>
      <c r="Q303" s="375"/>
      <c r="R303" s="377"/>
      <c r="S303" s="377"/>
      <c r="T303" s="377"/>
      <c r="U303" s="375"/>
      <c r="V303" s="375"/>
      <c r="W303" s="375"/>
      <c r="X303" s="375"/>
      <c r="Y303" s="377"/>
      <c r="Z303" s="208"/>
      <c r="AA303" s="208"/>
      <c r="AC303" s="555"/>
    </row>
    <row r="304" spans="1:35" ht="43.15" customHeight="1" thickTop="1" thickBot="1">
      <c r="A304" s="111"/>
      <c r="B304" s="110"/>
      <c r="C304" s="110"/>
      <c r="D304" s="86"/>
      <c r="E304" s="86"/>
      <c r="F304" s="163"/>
      <c r="G304" s="115"/>
      <c r="I304" s="7">
        <f t="shared" si="203"/>
        <v>7</v>
      </c>
      <c r="J304" s="828" t="s">
        <v>516</v>
      </c>
      <c r="K304" s="829"/>
      <c r="L304" s="830" t="s">
        <v>429</v>
      </c>
      <c r="M304" s="831"/>
      <c r="N304" s="831"/>
      <c r="O304" s="831"/>
      <c r="P304" s="209"/>
      <c r="Q304" s="822" t="s">
        <v>511</v>
      </c>
      <c r="R304" s="823"/>
      <c r="S304" s="823"/>
      <c r="T304" s="823"/>
      <c r="U304" s="209"/>
      <c r="V304" s="824" t="s">
        <v>428</v>
      </c>
      <c r="W304" s="825"/>
      <c r="X304" s="825"/>
      <c r="Y304" s="825"/>
      <c r="Z304" s="825"/>
      <c r="AA304" s="826"/>
      <c r="AC304" s="554"/>
      <c r="AD304" s="17"/>
      <c r="AE304" s="17"/>
      <c r="AF304" s="17"/>
      <c r="AG304" s="17"/>
      <c r="AH304" s="17"/>
      <c r="AI304" s="17"/>
    </row>
    <row r="305" spans="1:29" ht="13.5" thickTop="1">
      <c r="A305" s="98"/>
      <c r="B305" s="98"/>
      <c r="C305" s="98"/>
      <c r="D305" s="97"/>
      <c r="E305" s="98"/>
      <c r="F305" s="163"/>
      <c r="G305" s="86"/>
      <c r="H305" s="35"/>
      <c r="I305" s="7">
        <f t="shared" si="203"/>
        <v>8</v>
      </c>
      <c r="J305" s="247"/>
      <c r="K305" s="378" t="s">
        <v>40</v>
      </c>
      <c r="L305" s="832" t="s">
        <v>29</v>
      </c>
      <c r="M305" s="833"/>
      <c r="N305" s="833"/>
      <c r="O305" s="644">
        <f>O$66</f>
        <v>43739</v>
      </c>
      <c r="P305" s="379"/>
      <c r="Q305" s="380"/>
      <c r="R305" s="381"/>
      <c r="S305" s="382" t="s">
        <v>53</v>
      </c>
      <c r="T305" s="383">
        <f>'Input '!$B$5</f>
        <v>2020</v>
      </c>
      <c r="U305" s="430"/>
      <c r="V305" s="384"/>
      <c r="W305" s="385"/>
      <c r="X305" s="385"/>
      <c r="Y305" s="381"/>
      <c r="Z305" s="386"/>
      <c r="AA305" s="320"/>
      <c r="AC305" s="555"/>
    </row>
    <row r="306" spans="1:29">
      <c r="A306" s="85"/>
      <c r="B306" s="117"/>
      <c r="C306" s="117"/>
      <c r="D306" s="87"/>
      <c r="E306" s="87"/>
      <c r="F306" s="163"/>
      <c r="G306" s="97"/>
      <c r="H306" s="35"/>
      <c r="I306" s="7">
        <f t="shared" si="203"/>
        <v>9</v>
      </c>
      <c r="J306" s="247" t="s">
        <v>40</v>
      </c>
      <c r="K306" s="378" t="s">
        <v>40</v>
      </c>
      <c r="L306" s="834" t="s">
        <v>30</v>
      </c>
      <c r="M306" s="835"/>
      <c r="N306" s="835"/>
      <c r="O306" s="643">
        <f>VLOOKUP( G308,'Input '!$C$74:$D$194,2)</f>
        <v>45200</v>
      </c>
      <c r="P306" s="387"/>
      <c r="Q306" s="388"/>
      <c r="R306" s="389"/>
      <c r="S306" s="390" t="s">
        <v>54</v>
      </c>
      <c r="T306" s="221" t="str">
        <f>"1  OCT "&amp;RIGHT(FIXED(VALUE(T305-1),0,TRUE),2)</f>
        <v>1  OCT 19</v>
      </c>
      <c r="U306" s="431"/>
      <c r="V306" s="391"/>
      <c r="W306" s="282"/>
      <c r="X306" s="282"/>
      <c r="Y306" s="221" t="s">
        <v>503</v>
      </c>
      <c r="Z306" s="216"/>
      <c r="AA306" s="217"/>
      <c r="AC306" s="555"/>
    </row>
    <row r="307" spans="1:29" ht="16.5" thickBot="1">
      <c r="A307" s="85"/>
      <c r="B307" s="117"/>
      <c r="C307" s="117"/>
      <c r="D307" s="448"/>
      <c r="E307" s="161"/>
      <c r="F307" s="4"/>
      <c r="G307" s="161"/>
      <c r="H307" s="32"/>
      <c r="I307" s="7">
        <f t="shared" si="203"/>
        <v>10</v>
      </c>
      <c r="J307" s="247"/>
      <c r="K307" s="378"/>
      <c r="L307" s="392"/>
      <c r="M307" s="282"/>
      <c r="N307" s="282"/>
      <c r="O307" s="282"/>
      <c r="P307" s="387"/>
      <c r="Q307" s="388"/>
      <c r="R307" s="389"/>
      <c r="S307" s="390"/>
      <c r="T307" s="221"/>
      <c r="U307" s="431"/>
      <c r="V307" s="391"/>
      <c r="W307" s="282"/>
      <c r="X307" s="282"/>
      <c r="Y307" s="221"/>
      <c r="Z307" s="216"/>
      <c r="AA307" s="217"/>
      <c r="AC307" s="555"/>
    </row>
    <row r="308" spans="1:29" ht="15.75" thickBot="1">
      <c r="A308" s="120"/>
      <c r="B308" s="104" t="s">
        <v>411</v>
      </c>
      <c r="C308" s="120"/>
      <c r="D308" s="145" t="str">
        <f>FIXED(HLOOKUP(G308,cwccis,4),0,TRUE)&amp;HLOOKUP(G308,cwccis,5)</f>
        <v>2023(Oct - Dec)</v>
      </c>
      <c r="E308" s="103"/>
      <c r="F308" s="180" t="s">
        <v>853</v>
      </c>
      <c r="G308" s="600" t="str">
        <f>G$69</f>
        <v>2024Q1</v>
      </c>
      <c r="H308" s="11"/>
      <c r="I308" s="7">
        <f t="shared" si="203"/>
        <v>11</v>
      </c>
      <c r="J308" s="393" t="s">
        <v>50</v>
      </c>
      <c r="K308" s="323" t="s">
        <v>51</v>
      </c>
      <c r="L308" s="394" t="s">
        <v>31</v>
      </c>
      <c r="M308" s="325" t="s">
        <v>32</v>
      </c>
      <c r="N308" s="325" t="s">
        <v>32</v>
      </c>
      <c r="O308" s="325" t="s">
        <v>33</v>
      </c>
      <c r="P308" s="387"/>
      <c r="Q308" s="394" t="s">
        <v>58</v>
      </c>
      <c r="R308" s="221" t="s">
        <v>31</v>
      </c>
      <c r="S308" s="221" t="s">
        <v>32</v>
      </c>
      <c r="T308" s="221" t="s">
        <v>33</v>
      </c>
      <c r="U308" s="431"/>
      <c r="V308" s="394" t="s">
        <v>71</v>
      </c>
      <c r="W308" s="599" t="s">
        <v>859</v>
      </c>
      <c r="X308" s="325"/>
      <c r="Y308" s="221" t="s">
        <v>31</v>
      </c>
      <c r="Z308" s="231" t="s">
        <v>32</v>
      </c>
      <c r="AA308" s="232" t="s">
        <v>34</v>
      </c>
      <c r="AC308" s="555"/>
    </row>
    <row r="309" spans="1:29">
      <c r="A309" s="85"/>
      <c r="B309" s="104" t="s">
        <v>412</v>
      </c>
      <c r="C309" s="120"/>
      <c r="D309" s="145" t="str">
        <f>FIXED(HLOOKUP(G309,cwccis,4),0,TRUE)&amp;HLOOKUP(G309,cwccis,5)</f>
        <v>2019(Oct - Dec)</v>
      </c>
      <c r="E309" s="86"/>
      <c r="F309" s="180" t="s">
        <v>510</v>
      </c>
      <c r="G309" s="120" t="str">
        <f>VLOOKUP(T305,'Input '!$B$74:$C$194,2,FALSE)</f>
        <v>2020Q1</v>
      </c>
      <c r="H309" s="11"/>
      <c r="I309" s="7">
        <f t="shared" si="203"/>
        <v>12</v>
      </c>
      <c r="J309" s="233" t="s">
        <v>35</v>
      </c>
      <c r="K309" s="233" t="s">
        <v>52</v>
      </c>
      <c r="L309" s="234" t="s">
        <v>56</v>
      </c>
      <c r="M309" s="237" t="s">
        <v>56</v>
      </c>
      <c r="N309" s="237" t="s">
        <v>57</v>
      </c>
      <c r="O309" s="237" t="s">
        <v>56</v>
      </c>
      <c r="P309" s="387"/>
      <c r="Q309" s="234" t="s">
        <v>57</v>
      </c>
      <c r="R309" s="235" t="s">
        <v>56</v>
      </c>
      <c r="S309" s="235" t="s">
        <v>56</v>
      </c>
      <c r="T309" s="235" t="s">
        <v>56</v>
      </c>
      <c r="U309" s="431"/>
      <c r="V309" s="234" t="s">
        <v>70</v>
      </c>
      <c r="W309" s="237" t="s">
        <v>57</v>
      </c>
      <c r="X309" s="237"/>
      <c r="Y309" s="235" t="s">
        <v>56</v>
      </c>
      <c r="Z309" s="235" t="s">
        <v>56</v>
      </c>
      <c r="AA309" s="238" t="s">
        <v>56</v>
      </c>
      <c r="AC309" s="555"/>
    </row>
    <row r="310" spans="1:29">
      <c r="A310" s="85"/>
      <c r="B310" s="120"/>
      <c r="C310" s="120"/>
      <c r="D310" s="87"/>
      <c r="E310" s="87"/>
      <c r="F310" s="162"/>
      <c r="G310" s="120"/>
      <c r="H310" s="11"/>
      <c r="I310" s="7">
        <f t="shared" si="203"/>
        <v>13</v>
      </c>
      <c r="J310" s="239" t="s">
        <v>385</v>
      </c>
      <c r="K310" s="239" t="s">
        <v>386</v>
      </c>
      <c r="L310" s="240" t="s">
        <v>387</v>
      </c>
      <c r="M310" s="239" t="s">
        <v>388</v>
      </c>
      <c r="N310" s="239" t="s">
        <v>389</v>
      </c>
      <c r="O310" s="239" t="s">
        <v>390</v>
      </c>
      <c r="P310" s="241"/>
      <c r="Q310" s="240" t="s">
        <v>391</v>
      </c>
      <c r="R310" s="242" t="s">
        <v>392</v>
      </c>
      <c r="S310" s="242" t="s">
        <v>393</v>
      </c>
      <c r="T310" s="242" t="s">
        <v>394</v>
      </c>
      <c r="U310" s="432"/>
      <c r="V310" s="240" t="s">
        <v>399</v>
      </c>
      <c r="W310" s="239" t="s">
        <v>395</v>
      </c>
      <c r="X310" s="239"/>
      <c r="Y310" s="242" t="s">
        <v>396</v>
      </c>
      <c r="Z310" s="242" t="s">
        <v>397</v>
      </c>
      <c r="AA310" s="243" t="s">
        <v>398</v>
      </c>
      <c r="AC310" s="555"/>
    </row>
    <row r="311" spans="1:29">
      <c r="A311" s="85"/>
      <c r="B311" s="120"/>
      <c r="C311" s="120"/>
      <c r="D311" s="103"/>
      <c r="E311" s="103"/>
      <c r="F311" s="162"/>
      <c r="G311" s="120"/>
      <c r="H311" s="93"/>
      <c r="I311" s="7">
        <f t="shared" si="203"/>
        <v>14</v>
      </c>
      <c r="J311" s="247"/>
      <c r="K311" s="493" t="s">
        <v>847</v>
      </c>
      <c r="L311" s="395"/>
      <c r="M311" s="295"/>
      <c r="N311" s="282"/>
      <c r="O311" s="295"/>
      <c r="P311" s="387"/>
      <c r="Q311" s="391"/>
      <c r="R311" s="389"/>
      <c r="S311" s="389"/>
      <c r="T311" s="389"/>
      <c r="U311" s="431"/>
      <c r="V311" s="391"/>
      <c r="W311" s="282"/>
      <c r="X311" s="282"/>
      <c r="Y311" s="389"/>
      <c r="Z311" s="216"/>
      <c r="AA311" s="217"/>
      <c r="AC311" s="555"/>
    </row>
    <row r="312" spans="1:29" ht="15.75">
      <c r="A312" s="146">
        <f>HLOOKUP(G308,cwccis,VLOOKUP(J312,row,2))</f>
        <v>1233.52</v>
      </c>
      <c r="B312" s="146">
        <f>HLOOKUP(G309,cwccis,VLOOKUP(J312,row,2))</f>
        <v>1038.1199999999999</v>
      </c>
      <c r="C312" s="146">
        <f t="shared" ref="C312:C319" si="204">HLOOKUP(G312,cwccis,VLOOKUP(J312,row,2))</f>
        <v>1041.2</v>
      </c>
      <c r="D312" s="145" t="str">
        <f t="shared" ref="D312:D319" si="205">FIXED(HLOOKUP(G312,cwccis,4),0,TRUE)&amp;HLOOKUP(G312,cwccis,5)</f>
        <v>2020(Jan - Mar)</v>
      </c>
      <c r="E312" s="145" t="str">
        <f t="shared" ref="E312:E319" si="206">J312</f>
        <v>03</v>
      </c>
      <c r="F312" s="171" t="str">
        <f t="shared" ref="F312:F319" si="207">" Midpoint "&amp;J312</f>
        <v xml:space="preserve"> Midpoint 03</v>
      </c>
      <c r="G312" s="126" t="s">
        <v>863</v>
      </c>
      <c r="H312" s="11"/>
      <c r="I312" s="7">
        <f t="shared" si="203"/>
        <v>15</v>
      </c>
      <c r="J312" s="246" t="s">
        <v>76</v>
      </c>
      <c r="K312" s="247" t="str">
        <f t="shared" ref="K312:K319" si="208">VLOOKUP(J312,row,3)</f>
        <v>RESERVOIRS</v>
      </c>
      <c r="L312" s="329">
        <v>0</v>
      </c>
      <c r="M312" s="330">
        <f t="shared" ref="M312:M319" si="209">L312*N312</f>
        <v>0</v>
      </c>
      <c r="N312" s="602">
        <v>0</v>
      </c>
      <c r="O312" s="273">
        <f t="shared" ref="O312:O319" si="210">M312+L312</f>
        <v>0</v>
      </c>
      <c r="P312" s="387"/>
      <c r="Q312" s="396">
        <f t="shared" ref="Q312:Q319" si="211">IF(O312=0,0,B312/A312-1)</f>
        <v>0</v>
      </c>
      <c r="R312" s="249">
        <f t="shared" ref="R312:R319" si="212">SUM(+L312*(1+Q312),0)</f>
        <v>0</v>
      </c>
      <c r="S312" s="249">
        <f t="shared" ref="S312:S319" si="213">SUM(+M312*(1+Q312),0)</f>
        <v>0</v>
      </c>
      <c r="T312" s="249">
        <f t="shared" ref="T312:T319" si="214">S312+R312</f>
        <v>0</v>
      </c>
      <c r="U312" s="431"/>
      <c r="V312" s="397">
        <f t="shared" ref="V312:V319" si="215">IF(T312=0,0,G312)</f>
        <v>0</v>
      </c>
      <c r="W312" s="398">
        <f t="shared" ref="W312:W319" si="216">IF(L312=0,0,C312/B312-1)</f>
        <v>0</v>
      </c>
      <c r="X312" s="398"/>
      <c r="Y312" s="249">
        <f t="shared" ref="Y312:Y319" si="217">SUM(+R312*(1+W312),0)</f>
        <v>0</v>
      </c>
      <c r="Z312" s="360">
        <f t="shared" ref="Z312:Z319" si="218">SUM(+S312*(1+W312),0)</f>
        <v>0</v>
      </c>
      <c r="AA312" s="260">
        <f t="shared" ref="AA312:AA319" si="219">Y312+Z312</f>
        <v>0</v>
      </c>
      <c r="AC312" s="555"/>
    </row>
    <row r="313" spans="1:29" ht="15.75">
      <c r="A313" s="146">
        <f>HLOOKUP(G308,cwccis,VLOOKUP(J313,row,2))</f>
        <v>1160.26</v>
      </c>
      <c r="B313" s="146">
        <f>HLOOKUP(G309,cwccis,VLOOKUP(J313,row,2))</f>
        <v>897.27</v>
      </c>
      <c r="C313" s="146">
        <f t="shared" si="204"/>
        <v>901</v>
      </c>
      <c r="D313" s="145" t="str">
        <f t="shared" si="205"/>
        <v>2020(Jan - Mar)</v>
      </c>
      <c r="E313" s="145" t="str">
        <f t="shared" si="206"/>
        <v>04</v>
      </c>
      <c r="F313" s="171" t="str">
        <f t="shared" si="207"/>
        <v xml:space="preserve"> Midpoint 04</v>
      </c>
      <c r="G313" s="126" t="s">
        <v>863</v>
      </c>
      <c r="H313" s="11"/>
      <c r="I313" s="7">
        <f t="shared" si="203"/>
        <v>16</v>
      </c>
      <c r="J313" s="246" t="s">
        <v>77</v>
      </c>
      <c r="K313" s="247" t="str">
        <f t="shared" si="208"/>
        <v>DAMS</v>
      </c>
      <c r="L313" s="329">
        <v>0</v>
      </c>
      <c r="M313" s="330">
        <f t="shared" si="209"/>
        <v>0</v>
      </c>
      <c r="N313" s="602">
        <v>0</v>
      </c>
      <c r="O313" s="273">
        <f t="shared" si="210"/>
        <v>0</v>
      </c>
      <c r="P313" s="387"/>
      <c r="Q313" s="396">
        <f t="shared" si="211"/>
        <v>0</v>
      </c>
      <c r="R313" s="249">
        <f t="shared" si="212"/>
        <v>0</v>
      </c>
      <c r="S313" s="249">
        <f t="shared" si="213"/>
        <v>0</v>
      </c>
      <c r="T313" s="249">
        <f t="shared" si="214"/>
        <v>0</v>
      </c>
      <c r="U313" s="431"/>
      <c r="V313" s="397">
        <f t="shared" si="215"/>
        <v>0</v>
      </c>
      <c r="W313" s="398">
        <f t="shared" si="216"/>
        <v>0</v>
      </c>
      <c r="X313" s="398"/>
      <c r="Y313" s="249">
        <f t="shared" si="217"/>
        <v>0</v>
      </c>
      <c r="Z313" s="360">
        <f t="shared" si="218"/>
        <v>0</v>
      </c>
      <c r="AA313" s="260">
        <f t="shared" si="219"/>
        <v>0</v>
      </c>
      <c r="AC313" s="555"/>
    </row>
    <row r="314" spans="1:29" ht="15.75">
      <c r="A314" s="146">
        <f>HLOOKUP(G308,cwccis,VLOOKUP(J314,row,2))</f>
        <v>1167.05</v>
      </c>
      <c r="B314" s="146">
        <f>HLOOKUP(G309,cwccis,VLOOKUP(J314,row,2))</f>
        <v>896.16</v>
      </c>
      <c r="C314" s="146">
        <f t="shared" si="204"/>
        <v>899.9</v>
      </c>
      <c r="D314" s="145" t="str">
        <f t="shared" si="205"/>
        <v>2020(Jan - Mar)</v>
      </c>
      <c r="E314" s="145" t="str">
        <f t="shared" si="206"/>
        <v>05</v>
      </c>
      <c r="F314" s="171" t="str">
        <f t="shared" si="207"/>
        <v xml:space="preserve"> Midpoint 05</v>
      </c>
      <c r="G314" s="126" t="s">
        <v>863</v>
      </c>
      <c r="H314" s="11"/>
      <c r="I314" s="7">
        <f t="shared" si="203"/>
        <v>17</v>
      </c>
      <c r="J314" s="246" t="s">
        <v>78</v>
      </c>
      <c r="K314" s="247" t="str">
        <f t="shared" si="208"/>
        <v>LOCKS</v>
      </c>
      <c r="L314" s="329">
        <v>0</v>
      </c>
      <c r="M314" s="330">
        <f t="shared" si="209"/>
        <v>0</v>
      </c>
      <c r="N314" s="602">
        <v>0</v>
      </c>
      <c r="O314" s="273">
        <f t="shared" si="210"/>
        <v>0</v>
      </c>
      <c r="P314" s="387"/>
      <c r="Q314" s="396">
        <f t="shared" si="211"/>
        <v>0</v>
      </c>
      <c r="R314" s="249">
        <f t="shared" si="212"/>
        <v>0</v>
      </c>
      <c r="S314" s="249">
        <f t="shared" si="213"/>
        <v>0</v>
      </c>
      <c r="T314" s="249">
        <f t="shared" si="214"/>
        <v>0</v>
      </c>
      <c r="U314" s="431"/>
      <c r="V314" s="397">
        <f t="shared" si="215"/>
        <v>0</v>
      </c>
      <c r="W314" s="398">
        <f t="shared" si="216"/>
        <v>0</v>
      </c>
      <c r="X314" s="398"/>
      <c r="Y314" s="249">
        <f t="shared" si="217"/>
        <v>0</v>
      </c>
      <c r="Z314" s="360">
        <f t="shared" si="218"/>
        <v>0</v>
      </c>
      <c r="AA314" s="260">
        <f t="shared" si="219"/>
        <v>0</v>
      </c>
      <c r="AC314" s="555"/>
    </row>
    <row r="315" spans="1:29" ht="15.75">
      <c r="A315" s="146">
        <f>HLOOKUP(G308,cwccis,VLOOKUP(J315,row,2))</f>
        <v>1144.9000000000001</v>
      </c>
      <c r="B315" s="146">
        <f>HLOOKUP(G309,cwccis,VLOOKUP(J315,row,2))</f>
        <v>880.38</v>
      </c>
      <c r="C315" s="146">
        <f t="shared" si="204"/>
        <v>883.42</v>
      </c>
      <c r="D315" s="145" t="str">
        <f t="shared" si="205"/>
        <v>2020(Jan - Mar)</v>
      </c>
      <c r="E315" s="145" t="str">
        <f t="shared" si="206"/>
        <v>06</v>
      </c>
      <c r="F315" s="171" t="str">
        <f t="shared" si="207"/>
        <v xml:space="preserve"> Midpoint 06</v>
      </c>
      <c r="G315" s="126" t="s">
        <v>863</v>
      </c>
      <c r="H315" s="11"/>
      <c r="I315" s="7">
        <f t="shared" si="203"/>
        <v>18</v>
      </c>
      <c r="J315" s="246" t="s">
        <v>79</v>
      </c>
      <c r="K315" s="247" t="str">
        <f t="shared" si="208"/>
        <v>FISH &amp; WILDLIFE FACILITIES</v>
      </c>
      <c r="L315" s="329">
        <v>0</v>
      </c>
      <c r="M315" s="330">
        <f t="shared" si="209"/>
        <v>0</v>
      </c>
      <c r="N315" s="602">
        <v>0</v>
      </c>
      <c r="O315" s="273">
        <f t="shared" si="210"/>
        <v>0</v>
      </c>
      <c r="P315" s="387"/>
      <c r="Q315" s="396">
        <f t="shared" si="211"/>
        <v>0</v>
      </c>
      <c r="R315" s="249">
        <f t="shared" si="212"/>
        <v>0</v>
      </c>
      <c r="S315" s="249">
        <f t="shared" si="213"/>
        <v>0</v>
      </c>
      <c r="T315" s="249">
        <f t="shared" si="214"/>
        <v>0</v>
      </c>
      <c r="U315" s="431"/>
      <c r="V315" s="397">
        <f t="shared" si="215"/>
        <v>0</v>
      </c>
      <c r="W315" s="398">
        <f t="shared" si="216"/>
        <v>0</v>
      </c>
      <c r="X315" s="398"/>
      <c r="Y315" s="249">
        <f t="shared" si="217"/>
        <v>0</v>
      </c>
      <c r="Z315" s="360">
        <f t="shared" si="218"/>
        <v>0</v>
      </c>
      <c r="AA315" s="260">
        <f t="shared" si="219"/>
        <v>0</v>
      </c>
      <c r="AC315" s="555"/>
    </row>
    <row r="316" spans="1:29" ht="15.75">
      <c r="A316" s="146">
        <f>HLOOKUP(G308,cwccis,VLOOKUP(J316,row,2))</f>
        <v>1063.71</v>
      </c>
      <c r="B316" s="146">
        <f>HLOOKUP(G309,cwccis,VLOOKUP(J316,row,2))</f>
        <v>811.48</v>
      </c>
      <c r="C316" s="146">
        <f t="shared" si="204"/>
        <v>812.05</v>
      </c>
      <c r="D316" s="145" t="str">
        <f t="shared" si="205"/>
        <v>2020(Jan - Mar)</v>
      </c>
      <c r="E316" s="145" t="str">
        <f t="shared" si="206"/>
        <v>07</v>
      </c>
      <c r="F316" s="171" t="str">
        <f t="shared" si="207"/>
        <v xml:space="preserve"> Midpoint 07</v>
      </c>
      <c r="G316" s="126" t="s">
        <v>863</v>
      </c>
      <c r="H316" s="11"/>
      <c r="I316" s="7">
        <f t="shared" si="203"/>
        <v>19</v>
      </c>
      <c r="J316" s="246" t="s">
        <v>80</v>
      </c>
      <c r="K316" s="247" t="str">
        <f t="shared" si="208"/>
        <v>POWER PLANT</v>
      </c>
      <c r="L316" s="329">
        <v>0</v>
      </c>
      <c r="M316" s="330">
        <f t="shared" si="209"/>
        <v>0</v>
      </c>
      <c r="N316" s="602">
        <v>0</v>
      </c>
      <c r="O316" s="273">
        <f t="shared" si="210"/>
        <v>0</v>
      </c>
      <c r="P316" s="387"/>
      <c r="Q316" s="396">
        <f t="shared" si="211"/>
        <v>0</v>
      </c>
      <c r="R316" s="249">
        <f t="shared" si="212"/>
        <v>0</v>
      </c>
      <c r="S316" s="249">
        <f t="shared" si="213"/>
        <v>0</v>
      </c>
      <c r="T316" s="249">
        <f t="shared" si="214"/>
        <v>0</v>
      </c>
      <c r="U316" s="431"/>
      <c r="V316" s="397">
        <f t="shared" si="215"/>
        <v>0</v>
      </c>
      <c r="W316" s="398">
        <f t="shared" si="216"/>
        <v>0</v>
      </c>
      <c r="X316" s="398"/>
      <c r="Y316" s="249">
        <f t="shared" si="217"/>
        <v>0</v>
      </c>
      <c r="Z316" s="360">
        <f t="shared" si="218"/>
        <v>0</v>
      </c>
      <c r="AA316" s="260">
        <f t="shared" si="219"/>
        <v>0</v>
      </c>
      <c r="AC316" s="555"/>
    </row>
    <row r="317" spans="1:29" s="445" customFormat="1" ht="15.75">
      <c r="A317" s="146">
        <f>HLOOKUP($G$69,cwccis,VLOOKUP(J317,row,2))</f>
        <v>1166.71</v>
      </c>
      <c r="B317" s="146">
        <f>HLOOKUP(G309,cwccis,VLOOKUP(J317,row,2))</f>
        <v>918.54</v>
      </c>
      <c r="C317" s="146">
        <f t="shared" si="204"/>
        <v>920.64</v>
      </c>
      <c r="D317" s="145" t="str">
        <f t="shared" si="205"/>
        <v>2020(Jan - Mar)</v>
      </c>
      <c r="E317" s="145" t="str">
        <f t="shared" si="206"/>
        <v>08</v>
      </c>
      <c r="F317" s="171" t="str">
        <f t="shared" si="207"/>
        <v xml:space="preserve"> Midpoint 08</v>
      </c>
      <c r="G317" s="126" t="s">
        <v>863</v>
      </c>
      <c r="H317" s="32"/>
      <c r="I317" s="7">
        <f t="shared" si="203"/>
        <v>20</v>
      </c>
      <c r="J317" s="246" t="s">
        <v>74</v>
      </c>
      <c r="K317" s="247" t="str">
        <f t="shared" si="208"/>
        <v>ROADS, RAILROADS &amp; BRIDGES</v>
      </c>
      <c r="L317" s="329">
        <v>0</v>
      </c>
      <c r="M317" s="330">
        <f t="shared" si="209"/>
        <v>0</v>
      </c>
      <c r="N317" s="602">
        <v>0</v>
      </c>
      <c r="O317" s="263">
        <f t="shared" si="210"/>
        <v>0</v>
      </c>
      <c r="P317" s="213"/>
      <c r="Q317" s="331">
        <f t="shared" si="211"/>
        <v>0</v>
      </c>
      <c r="R317" s="250">
        <f t="shared" si="212"/>
        <v>0</v>
      </c>
      <c r="S317" s="250">
        <f t="shared" si="213"/>
        <v>0</v>
      </c>
      <c r="T317" s="250">
        <f t="shared" si="214"/>
        <v>0</v>
      </c>
      <c r="U317" s="213"/>
      <c r="V317" s="332">
        <f t="shared" si="215"/>
        <v>0</v>
      </c>
      <c r="W317" s="331">
        <f t="shared" si="216"/>
        <v>0</v>
      </c>
      <c r="X317" s="331"/>
      <c r="Y317" s="250">
        <f t="shared" si="217"/>
        <v>0</v>
      </c>
      <c r="Z317" s="333">
        <f t="shared" si="218"/>
        <v>0</v>
      </c>
      <c r="AA317" s="260">
        <f t="shared" si="219"/>
        <v>0</v>
      </c>
      <c r="AC317" s="555"/>
    </row>
    <row r="318" spans="1:29" s="445" customFormat="1" ht="15.75">
      <c r="A318" s="146">
        <f>HLOOKUP($G$69,cwccis,VLOOKUP(J318,row,2))</f>
        <v>1196.3599999999999</v>
      </c>
      <c r="B318" s="146">
        <f>HLOOKUP(G309,cwccis,VLOOKUP(J318,row,2))</f>
        <v>951.95</v>
      </c>
      <c r="C318" s="146">
        <f t="shared" si="204"/>
        <v>957.07</v>
      </c>
      <c r="D318" s="145" t="str">
        <f t="shared" si="205"/>
        <v>2020(Jan - Mar)</v>
      </c>
      <c r="E318" s="145" t="str">
        <f t="shared" si="206"/>
        <v>09</v>
      </c>
      <c r="F318" s="171" t="str">
        <f t="shared" si="207"/>
        <v xml:space="preserve"> Midpoint 09</v>
      </c>
      <c r="G318" s="126" t="s">
        <v>863</v>
      </c>
      <c r="H318" s="32"/>
      <c r="I318" s="7">
        <f t="shared" si="203"/>
        <v>21</v>
      </c>
      <c r="J318" s="246" t="s">
        <v>81</v>
      </c>
      <c r="K318" s="247" t="str">
        <f t="shared" si="208"/>
        <v>CHANNELS &amp; CANALS</v>
      </c>
      <c r="L318" s="329">
        <v>0</v>
      </c>
      <c r="M318" s="330">
        <f t="shared" si="209"/>
        <v>0</v>
      </c>
      <c r="N318" s="602">
        <v>0</v>
      </c>
      <c r="O318" s="263">
        <f t="shared" si="210"/>
        <v>0</v>
      </c>
      <c r="P318" s="213"/>
      <c r="Q318" s="331">
        <f t="shared" si="211"/>
        <v>0</v>
      </c>
      <c r="R318" s="250">
        <f t="shared" si="212"/>
        <v>0</v>
      </c>
      <c r="S318" s="250">
        <f t="shared" si="213"/>
        <v>0</v>
      </c>
      <c r="T318" s="250">
        <f t="shared" si="214"/>
        <v>0</v>
      </c>
      <c r="U318" s="213"/>
      <c r="V318" s="332">
        <f t="shared" si="215"/>
        <v>0</v>
      </c>
      <c r="W318" s="331">
        <f t="shared" si="216"/>
        <v>0</v>
      </c>
      <c r="X318" s="331"/>
      <c r="Y318" s="250">
        <f t="shared" si="217"/>
        <v>0</v>
      </c>
      <c r="Z318" s="333">
        <f t="shared" si="218"/>
        <v>0</v>
      </c>
      <c r="AA318" s="260">
        <f t="shared" si="219"/>
        <v>0</v>
      </c>
      <c r="AC318" s="555"/>
    </row>
    <row r="319" spans="1:29" s="445" customFormat="1" ht="15.75">
      <c r="A319" s="146">
        <f>HLOOKUP($G$69,cwccis,VLOOKUP(J319,row,2))</f>
        <v>1140.73</v>
      </c>
      <c r="B319" s="146">
        <f>HLOOKUP(G309,cwccis,VLOOKUP(J319,row,2))</f>
        <v>905</v>
      </c>
      <c r="C319" s="146">
        <f t="shared" si="204"/>
        <v>908.51</v>
      </c>
      <c r="D319" s="145" t="str">
        <f t="shared" si="205"/>
        <v>2020(Jan - Mar)</v>
      </c>
      <c r="E319" s="145" t="str">
        <f t="shared" si="206"/>
        <v>10</v>
      </c>
      <c r="F319" s="171" t="str">
        <f t="shared" si="207"/>
        <v xml:space="preserve"> Midpoint 10</v>
      </c>
      <c r="G319" s="126" t="s">
        <v>863</v>
      </c>
      <c r="H319" s="32"/>
      <c r="I319" s="7">
        <f t="shared" si="203"/>
        <v>22</v>
      </c>
      <c r="J319" s="246" t="s">
        <v>82</v>
      </c>
      <c r="K319" s="247" t="str">
        <f t="shared" si="208"/>
        <v>BREAKWATER &amp; SEAWALLS</v>
      </c>
      <c r="L319" s="329">
        <v>0</v>
      </c>
      <c r="M319" s="330">
        <f t="shared" si="209"/>
        <v>0</v>
      </c>
      <c r="N319" s="602">
        <v>0</v>
      </c>
      <c r="O319" s="263">
        <f t="shared" si="210"/>
        <v>0</v>
      </c>
      <c r="P319" s="213"/>
      <c r="Q319" s="331">
        <f t="shared" si="211"/>
        <v>0</v>
      </c>
      <c r="R319" s="250">
        <f t="shared" si="212"/>
        <v>0</v>
      </c>
      <c r="S319" s="250">
        <f t="shared" si="213"/>
        <v>0</v>
      </c>
      <c r="T319" s="250">
        <f t="shared" si="214"/>
        <v>0</v>
      </c>
      <c r="U319" s="213"/>
      <c r="V319" s="332">
        <f t="shared" si="215"/>
        <v>0</v>
      </c>
      <c r="W319" s="331">
        <f t="shared" si="216"/>
        <v>0</v>
      </c>
      <c r="X319" s="331"/>
      <c r="Y319" s="250">
        <f t="shared" si="217"/>
        <v>0</v>
      </c>
      <c r="Z319" s="333">
        <f t="shared" si="218"/>
        <v>0</v>
      </c>
      <c r="AA319" s="260">
        <f t="shared" si="219"/>
        <v>0</v>
      </c>
      <c r="AC319" s="555"/>
    </row>
    <row r="320" spans="1:29">
      <c r="A320" s="85"/>
      <c r="B320" s="120"/>
      <c r="C320" s="120"/>
      <c r="D320" s="103"/>
      <c r="E320" s="103"/>
      <c r="F320" s="162"/>
      <c r="G320" s="103"/>
      <c r="H320" s="93"/>
      <c r="I320" s="7">
        <f>I316+1</f>
        <v>20</v>
      </c>
      <c r="J320" s="399" t="s">
        <v>40</v>
      </c>
      <c r="K320" s="334"/>
      <c r="L320" s="335"/>
      <c r="M320" s="336"/>
      <c r="N320" s="337"/>
      <c r="O320" s="249"/>
      <c r="P320" s="387"/>
      <c r="Q320" s="396"/>
      <c r="R320" s="249"/>
      <c r="S320" s="249"/>
      <c r="T320" s="249"/>
      <c r="U320" s="431"/>
      <c r="V320" s="400"/>
      <c r="W320" s="398"/>
      <c r="X320" s="398"/>
      <c r="Y320" s="249"/>
      <c r="Z320" s="360"/>
      <c r="AA320" s="260"/>
      <c r="AC320" s="555"/>
    </row>
    <row r="321" spans="1:35" ht="15">
      <c r="A321" s="85"/>
      <c r="B321" s="120"/>
      <c r="C321" s="120"/>
      <c r="D321" s="103"/>
      <c r="E321" s="103"/>
      <c r="F321" s="162"/>
      <c r="G321" s="103"/>
      <c r="H321" s="93"/>
      <c r="I321" s="7">
        <f t="shared" si="203"/>
        <v>21</v>
      </c>
      <c r="J321" s="401"/>
      <c r="K321" s="402"/>
      <c r="L321" s="254" t="s">
        <v>36</v>
      </c>
      <c r="M321" s="256" t="s">
        <v>36</v>
      </c>
      <c r="N321" s="603" t="s">
        <v>36</v>
      </c>
      <c r="O321" s="403" t="s">
        <v>36</v>
      </c>
      <c r="P321" s="387"/>
      <c r="Q321" s="404"/>
      <c r="R321" s="403" t="s">
        <v>36</v>
      </c>
      <c r="S321" s="403" t="s">
        <v>36</v>
      </c>
      <c r="T321" s="403" t="s">
        <v>36</v>
      </c>
      <c r="U321" s="431"/>
      <c r="V321" s="404"/>
      <c r="W321" s="370"/>
      <c r="X321" s="370"/>
      <c r="Y321" s="403" t="s">
        <v>36</v>
      </c>
      <c r="Z321" s="405" t="s">
        <v>36</v>
      </c>
      <c r="AA321" s="340" t="s">
        <v>36</v>
      </c>
      <c r="AC321" s="555"/>
      <c r="AE321" s="15"/>
      <c r="AF321" s="15"/>
      <c r="AG321" s="15"/>
      <c r="AH321" s="15"/>
      <c r="AI321" s="15"/>
    </row>
    <row r="322" spans="1:35" ht="15">
      <c r="A322" s="85"/>
      <c r="B322" s="120"/>
      <c r="C322" s="120"/>
      <c r="D322" s="87"/>
      <c r="E322" s="87"/>
      <c r="F322" s="172"/>
      <c r="G322" s="87"/>
      <c r="H322" s="93"/>
      <c r="I322" s="7">
        <f t="shared" si="203"/>
        <v>22</v>
      </c>
      <c r="J322" s="401"/>
      <c r="K322" s="259" t="s">
        <v>64</v>
      </c>
      <c r="L322" s="248">
        <f>SUM(L312:L320)</f>
        <v>0</v>
      </c>
      <c r="M322" s="250">
        <f>SUM(M312:M320)</f>
        <v>0</v>
      </c>
      <c r="N322" s="440">
        <f>IF(L322&gt;0,O322/L322-1,0)</f>
        <v>0</v>
      </c>
      <c r="O322" s="284">
        <f>L322+M322</f>
        <v>0</v>
      </c>
      <c r="P322" s="387"/>
      <c r="Q322" s="391"/>
      <c r="R322" s="249">
        <f>SUM(R312:R320)</f>
        <v>0</v>
      </c>
      <c r="S322" s="249">
        <f>SUM(S312:S320)</f>
        <v>0</v>
      </c>
      <c r="T322" s="249">
        <f>R322+S322</f>
        <v>0</v>
      </c>
      <c r="U322" s="431"/>
      <c r="V322" s="391"/>
      <c r="W322" s="282"/>
      <c r="X322" s="282"/>
      <c r="Y322" s="249">
        <f>SUM(Y312:Y320)</f>
        <v>0</v>
      </c>
      <c r="Z322" s="360">
        <f>SUM(Z312:Z320)</f>
        <v>0</v>
      </c>
      <c r="AA322" s="260">
        <f>Y322+Z322</f>
        <v>0</v>
      </c>
      <c r="AC322" s="561">
        <f>SUM(AA312:AA320)</f>
        <v>0</v>
      </c>
      <c r="AD322" s="15"/>
      <c r="AE322" s="17"/>
      <c r="AF322" s="17"/>
      <c r="AG322" s="17"/>
      <c r="AH322" s="17"/>
      <c r="AI322" s="17"/>
    </row>
    <row r="323" spans="1:35" ht="15">
      <c r="A323" s="85"/>
      <c r="B323" s="120"/>
      <c r="C323" s="120"/>
      <c r="D323" s="87"/>
      <c r="E323" s="87"/>
      <c r="F323" s="172"/>
      <c r="G323" s="87"/>
      <c r="H323" s="93"/>
      <c r="I323" s="7">
        <f t="shared" si="203"/>
        <v>23</v>
      </c>
      <c r="J323" s="401"/>
      <c r="K323" s="247"/>
      <c r="L323" s="261"/>
      <c r="M323" s="269"/>
      <c r="N323" s="604"/>
      <c r="O323" s="273"/>
      <c r="P323" s="387"/>
      <c r="Q323" s="391"/>
      <c r="R323" s="273"/>
      <c r="S323" s="273"/>
      <c r="T323" s="273"/>
      <c r="U323" s="431"/>
      <c r="V323" s="391"/>
      <c r="W323" s="282"/>
      <c r="X323" s="282"/>
      <c r="Y323" s="273"/>
      <c r="Z323" s="406"/>
      <c r="AA323" s="265"/>
      <c r="AC323" s="555"/>
      <c r="AD323" s="15"/>
      <c r="AE323" s="17"/>
      <c r="AF323" s="17"/>
      <c r="AG323" s="17"/>
      <c r="AH323" s="17"/>
      <c r="AI323" s="17"/>
    </row>
    <row r="324" spans="1:35" ht="15.75">
      <c r="A324" s="147">
        <f>HLOOKUP(G308,cwccis,VLOOKUP(E324,row,2))</f>
        <v>1149.32</v>
      </c>
      <c r="B324" s="148">
        <f>HLOOKUP(G309,cwccis,VLOOKUP(E324,row,2))</f>
        <v>893.31</v>
      </c>
      <c r="C324" s="146">
        <f>HLOOKUP(G324,cwccis,VLOOKUP(E324,row,2))</f>
        <v>844.49</v>
      </c>
      <c r="D324" s="145" t="str">
        <f>FIXED(HLOOKUP(G324,cwccis,4),0,TRUE)&amp;HLOOKUP(G324,cwccis,5)</f>
        <v>2017(Oct - Dec)</v>
      </c>
      <c r="E324" s="447" t="s">
        <v>677</v>
      </c>
      <c r="F324" s="162" t="s">
        <v>400</v>
      </c>
      <c r="G324" s="126" t="s">
        <v>715</v>
      </c>
      <c r="H324" s="11"/>
      <c r="I324" s="7">
        <f t="shared" si="203"/>
        <v>24</v>
      </c>
      <c r="J324" s="266" t="s">
        <v>59</v>
      </c>
      <c r="K324" s="407" t="s">
        <v>37</v>
      </c>
      <c r="L324" s="329">
        <v>0</v>
      </c>
      <c r="M324" s="330">
        <f>L324*N324</f>
        <v>0</v>
      </c>
      <c r="N324" s="605">
        <v>0</v>
      </c>
      <c r="O324" s="273">
        <f>L324+M324</f>
        <v>0</v>
      </c>
      <c r="P324" s="387"/>
      <c r="Q324" s="396">
        <f>IF(O324=0,0,B324/A324-1)</f>
        <v>0</v>
      </c>
      <c r="R324" s="249">
        <f>SUM(+L324*(1+Q324),0)</f>
        <v>0</v>
      </c>
      <c r="S324" s="249">
        <f>SUM(+M324*(1+Q324),0)</f>
        <v>0</v>
      </c>
      <c r="T324" s="249">
        <f>S324+R324</f>
        <v>0</v>
      </c>
      <c r="U324" s="431"/>
      <c r="V324" s="397">
        <f>IF(T324=0,0,G324)</f>
        <v>0</v>
      </c>
      <c r="W324" s="398">
        <f>IF(L324=0,0,C324/B324-1)</f>
        <v>0</v>
      </c>
      <c r="X324" s="398"/>
      <c r="Y324" s="249">
        <f>SUM(+R324*(1+W324),0)</f>
        <v>0</v>
      </c>
      <c r="Z324" s="360">
        <f>SUM(+S324*(1+W324),0)</f>
        <v>0</v>
      </c>
      <c r="AA324" s="260">
        <f>Y324+Z324</f>
        <v>0</v>
      </c>
      <c r="AC324" s="561">
        <f>AA324</f>
        <v>0</v>
      </c>
      <c r="AD324" s="15"/>
      <c r="AE324" s="17"/>
      <c r="AF324" s="17"/>
      <c r="AG324" s="17"/>
      <c r="AH324" s="17"/>
      <c r="AI324" s="17"/>
    </row>
    <row r="325" spans="1:35" ht="24">
      <c r="A325" s="99"/>
      <c r="B325" s="102"/>
      <c r="C325" s="102"/>
      <c r="D325" s="86"/>
      <c r="E325" s="86"/>
      <c r="F325" s="738" t="s">
        <v>678</v>
      </c>
      <c r="G325" s="87"/>
      <c r="H325" s="93"/>
      <c r="I325" s="7">
        <f t="shared" si="203"/>
        <v>25</v>
      </c>
      <c r="J325" s="401"/>
      <c r="K325" s="409"/>
      <c r="L325" s="345"/>
      <c r="M325" s="410"/>
      <c r="N325" s="439"/>
      <c r="O325" s="273"/>
      <c r="P325" s="387"/>
      <c r="Q325" s="391"/>
      <c r="R325" s="273"/>
      <c r="S325" s="273"/>
      <c r="T325" s="273"/>
      <c r="U325" s="431"/>
      <c r="V325" s="411"/>
      <c r="W325" s="282"/>
      <c r="X325" s="282"/>
      <c r="Y325" s="273"/>
      <c r="Z325" s="406"/>
      <c r="AA325" s="265"/>
      <c r="AC325" s="562"/>
      <c r="AD325" s="15"/>
      <c r="AE325" s="17"/>
      <c r="AF325" s="17"/>
      <c r="AG325" s="17"/>
      <c r="AH325" s="17"/>
      <c r="AI325" s="17"/>
    </row>
    <row r="326" spans="1:35" ht="16.5" customHeight="1">
      <c r="A326" s="99"/>
      <c r="B326" s="102"/>
      <c r="C326" s="102"/>
      <c r="D326" s="86"/>
      <c r="E326" s="86"/>
      <c r="F326" s="172"/>
      <c r="G326" s="87"/>
      <c r="H326" s="93"/>
      <c r="I326" s="7">
        <f t="shared" si="203"/>
        <v>26</v>
      </c>
      <c r="J326" s="601">
        <v>30</v>
      </c>
      <c r="K326" s="200" t="s">
        <v>38</v>
      </c>
      <c r="L326" s="408"/>
      <c r="M326" s="273"/>
      <c r="N326" s="439"/>
      <c r="O326" s="273"/>
      <c r="P326" s="387"/>
      <c r="Q326" s="396"/>
      <c r="R326" s="273"/>
      <c r="S326" s="273"/>
      <c r="T326" s="273"/>
      <c r="U326" s="431"/>
      <c r="V326" s="391"/>
      <c r="W326" s="398"/>
      <c r="X326" s="398"/>
      <c r="Y326" s="273"/>
      <c r="Z326" s="406"/>
      <c r="AA326" s="265"/>
      <c r="AC326" s="555"/>
      <c r="AD326" s="15"/>
      <c r="AE326" s="17"/>
      <c r="AF326" s="17"/>
      <c r="AG326" s="17"/>
      <c r="AH326" s="17"/>
      <c r="AI326" s="17"/>
    </row>
    <row r="327" spans="1:35" ht="15.75">
      <c r="A327" s="149">
        <f>HLOOKUP(G308,cwccis,VLOOKUP(J326,row,2))</f>
        <v>1.0382499999999999</v>
      </c>
      <c r="B327" s="149">
        <f>HLOOKUP(G309,cwccis,VLOOKUP(J326,row,2))</f>
        <v>1</v>
      </c>
      <c r="C327" s="150">
        <f>HLOOKUP(G327,cwccis,VLOOKUP(J326,row,2))</f>
        <v>1</v>
      </c>
      <c r="D327" s="145" t="str">
        <f>FIXED(HLOOKUP(G327,cwccis,4),0,TRUE)&amp;HLOOKUP(G327,cwccis,5)</f>
        <v>2018(Jan - Mar)</v>
      </c>
      <c r="E327" s="145">
        <f>J326</f>
        <v>30</v>
      </c>
      <c r="F327" s="173" t="s">
        <v>856</v>
      </c>
      <c r="G327" s="126" t="s">
        <v>862</v>
      </c>
      <c r="H327" s="13"/>
      <c r="I327" s="7">
        <f t="shared" si="203"/>
        <v>27</v>
      </c>
      <c r="J327" s="347">
        <f>'Input '!$D$11</f>
        <v>2.5000000000000001E-2</v>
      </c>
      <c r="K327" s="349" t="s">
        <v>42</v>
      </c>
      <c r="L327" s="348">
        <f>L322*J327</f>
        <v>0</v>
      </c>
      <c r="M327" s="412">
        <f t="shared" ref="M327:M337" si="220">L327*N327</f>
        <v>0</v>
      </c>
      <c r="N327" s="606">
        <v>0.1</v>
      </c>
      <c r="O327" s="249">
        <f t="shared" ref="O327:O337" si="221">M327+L327</f>
        <v>0</v>
      </c>
      <c r="P327" s="387"/>
      <c r="Q327" s="396">
        <f t="shared" ref="Q327:Q337" si="222">IF(O327=0,0,B327/A327-1)</f>
        <v>0</v>
      </c>
      <c r="R327" s="249">
        <f t="shared" ref="R327:R337" si="223">SUM(+L327*(1+Q327),0)</f>
        <v>0</v>
      </c>
      <c r="S327" s="249">
        <f t="shared" ref="S327:S337" si="224">SUM(+M327*(1+Q327),0)</f>
        <v>0</v>
      </c>
      <c r="T327" s="249">
        <f t="shared" ref="T327:T337" si="225">S327+R327</f>
        <v>0</v>
      </c>
      <c r="U327" s="431"/>
      <c r="V327" s="397">
        <f t="shared" ref="V327:V337" si="226">IF(T327=0,0,G327)</f>
        <v>0</v>
      </c>
      <c r="W327" s="398">
        <f t="shared" ref="W327:W337" si="227">IF(L327=0,0,C327/B327-1)</f>
        <v>0</v>
      </c>
      <c r="X327" s="398"/>
      <c r="Y327" s="249">
        <f t="shared" ref="Y327:Y337" si="228">SUM(+R327*(1+W327),0)</f>
        <v>0</v>
      </c>
      <c r="Z327" s="360">
        <f t="shared" ref="Z327:Z337" si="229">SUM(+S327*(1+W327),0)</f>
        <v>0</v>
      </c>
      <c r="AA327" s="260">
        <f t="shared" ref="AA327:AA337" si="230">Y327+Z327</f>
        <v>0</v>
      </c>
      <c r="AC327" s="561">
        <f t="shared" ref="AC327:AC336" si="231">AA327</f>
        <v>0</v>
      </c>
      <c r="AD327" s="15"/>
      <c r="AE327" s="17"/>
      <c r="AF327" s="17"/>
      <c r="AG327" s="17"/>
      <c r="AH327" s="17"/>
      <c r="AI327" s="17"/>
    </row>
    <row r="328" spans="1:35" ht="15">
      <c r="A328" s="149">
        <f>A327</f>
        <v>1.0382499999999999</v>
      </c>
      <c r="B328" s="149">
        <f>B327</f>
        <v>1</v>
      </c>
      <c r="C328" s="150">
        <f>C327</f>
        <v>1</v>
      </c>
      <c r="D328" s="146" t="str">
        <f>D327</f>
        <v>2018(Jan - Mar)</v>
      </c>
      <c r="E328" s="145">
        <f>J326</f>
        <v>30</v>
      </c>
      <c r="F328" s="174" t="str">
        <f>"From "&amp;F327</f>
        <v>From ENTER Design mid point period</v>
      </c>
      <c r="G328" s="146" t="str">
        <f>G327</f>
        <v>2018Q2</v>
      </c>
      <c r="H328" s="95"/>
      <c r="I328" s="7">
        <f t="shared" si="203"/>
        <v>28</v>
      </c>
      <c r="J328" s="347">
        <f>'Input '!$D$13</f>
        <v>0.01</v>
      </c>
      <c r="K328" s="349" t="s">
        <v>43</v>
      </c>
      <c r="L328" s="348">
        <f>L322*J328</f>
        <v>0</v>
      </c>
      <c r="M328" s="412">
        <f t="shared" si="220"/>
        <v>0</v>
      </c>
      <c r="N328" s="437">
        <f>N327</f>
        <v>0.1</v>
      </c>
      <c r="O328" s="249">
        <f t="shared" si="221"/>
        <v>0</v>
      </c>
      <c r="P328" s="387"/>
      <c r="Q328" s="396">
        <f t="shared" si="222"/>
        <v>0</v>
      </c>
      <c r="R328" s="249">
        <f t="shared" si="223"/>
        <v>0</v>
      </c>
      <c r="S328" s="249">
        <f t="shared" si="224"/>
        <v>0</v>
      </c>
      <c r="T328" s="249">
        <f t="shared" si="225"/>
        <v>0</v>
      </c>
      <c r="U328" s="431"/>
      <c r="V328" s="397">
        <f t="shared" si="226"/>
        <v>0</v>
      </c>
      <c r="W328" s="398">
        <f t="shared" si="227"/>
        <v>0</v>
      </c>
      <c r="X328" s="398"/>
      <c r="Y328" s="249">
        <f t="shared" si="228"/>
        <v>0</v>
      </c>
      <c r="Z328" s="360">
        <f t="shared" si="229"/>
        <v>0</v>
      </c>
      <c r="AA328" s="260">
        <f t="shared" si="230"/>
        <v>0</v>
      </c>
      <c r="AC328" s="561">
        <f t="shared" si="231"/>
        <v>0</v>
      </c>
      <c r="AD328" s="15"/>
      <c r="AE328" s="17"/>
      <c r="AF328" s="17"/>
      <c r="AG328" s="17"/>
      <c r="AH328" s="17"/>
      <c r="AI328" s="17"/>
    </row>
    <row r="329" spans="1:35" ht="15">
      <c r="A329" s="149">
        <f t="shared" ref="A329:C331" si="232">A328</f>
        <v>1.0382499999999999</v>
      </c>
      <c r="B329" s="149">
        <f t="shared" si="232"/>
        <v>1</v>
      </c>
      <c r="C329" s="150">
        <f t="shared" si="232"/>
        <v>1</v>
      </c>
      <c r="D329" s="146" t="str">
        <f>D327</f>
        <v>2018(Jan - Mar)</v>
      </c>
      <c r="E329" s="145">
        <f>J326</f>
        <v>30</v>
      </c>
      <c r="F329" s="174" t="str">
        <f>"From "&amp;F327</f>
        <v>From ENTER Design mid point period</v>
      </c>
      <c r="G329" s="146" t="str">
        <f>G327</f>
        <v>2018Q2</v>
      </c>
      <c r="H329" s="95"/>
      <c r="I329" s="7">
        <f t="shared" si="203"/>
        <v>29</v>
      </c>
      <c r="J329" s="347">
        <f>'Input '!$D$14</f>
        <v>0.15</v>
      </c>
      <c r="K329" s="349" t="s">
        <v>44</v>
      </c>
      <c r="L329" s="348">
        <f>L322*J329</f>
        <v>0</v>
      </c>
      <c r="M329" s="412">
        <f t="shared" si="220"/>
        <v>0</v>
      </c>
      <c r="N329" s="437">
        <f t="shared" ref="N329:N336" si="233">N328</f>
        <v>0.1</v>
      </c>
      <c r="O329" s="249">
        <f t="shared" si="221"/>
        <v>0</v>
      </c>
      <c r="P329" s="387"/>
      <c r="Q329" s="396">
        <f t="shared" si="222"/>
        <v>0</v>
      </c>
      <c r="R329" s="249">
        <f t="shared" si="223"/>
        <v>0</v>
      </c>
      <c r="S329" s="249">
        <f t="shared" si="224"/>
        <v>0</v>
      </c>
      <c r="T329" s="249">
        <f t="shared" si="225"/>
        <v>0</v>
      </c>
      <c r="U329" s="431"/>
      <c r="V329" s="397">
        <f t="shared" si="226"/>
        <v>0</v>
      </c>
      <c r="W329" s="398">
        <f t="shared" si="227"/>
        <v>0</v>
      </c>
      <c r="X329" s="398"/>
      <c r="Y329" s="249">
        <f t="shared" si="228"/>
        <v>0</v>
      </c>
      <c r="Z329" s="360">
        <f t="shared" si="229"/>
        <v>0</v>
      </c>
      <c r="AA329" s="260">
        <f t="shared" si="230"/>
        <v>0</v>
      </c>
      <c r="AC329" s="561">
        <f t="shared" si="231"/>
        <v>0</v>
      </c>
      <c r="AD329" s="15"/>
      <c r="AE329" s="17"/>
      <c r="AF329" s="17"/>
      <c r="AG329" s="17"/>
      <c r="AH329" s="17"/>
      <c r="AI329" s="17"/>
    </row>
    <row r="330" spans="1:35" ht="15">
      <c r="A330" s="149">
        <f t="shared" si="232"/>
        <v>1.0382499999999999</v>
      </c>
      <c r="B330" s="149">
        <f t="shared" si="232"/>
        <v>1</v>
      </c>
      <c r="C330" s="150">
        <f t="shared" si="232"/>
        <v>1</v>
      </c>
      <c r="D330" s="146" t="str">
        <f>D327</f>
        <v>2018(Jan - Mar)</v>
      </c>
      <c r="E330" s="145">
        <f>J326</f>
        <v>30</v>
      </c>
      <c r="F330" s="174" t="str">
        <f>"From "&amp;F327</f>
        <v>From ENTER Design mid point period</v>
      </c>
      <c r="G330" s="146" t="str">
        <f>G327</f>
        <v>2018Q2</v>
      </c>
      <c r="H330" s="95"/>
      <c r="I330" s="7">
        <f t="shared" si="203"/>
        <v>30</v>
      </c>
      <c r="J330" s="347">
        <f>'Input '!$D$15</f>
        <v>0.01</v>
      </c>
      <c r="K330" s="349" t="s">
        <v>512</v>
      </c>
      <c r="L330" s="348">
        <f>L322*J330</f>
        <v>0</v>
      </c>
      <c r="M330" s="412">
        <f t="shared" si="220"/>
        <v>0</v>
      </c>
      <c r="N330" s="437">
        <f t="shared" si="233"/>
        <v>0.1</v>
      </c>
      <c r="O330" s="249">
        <f t="shared" si="221"/>
        <v>0</v>
      </c>
      <c r="P330" s="387"/>
      <c r="Q330" s="396">
        <f t="shared" si="222"/>
        <v>0</v>
      </c>
      <c r="R330" s="249">
        <f t="shared" si="223"/>
        <v>0</v>
      </c>
      <c r="S330" s="249">
        <f t="shared" si="224"/>
        <v>0</v>
      </c>
      <c r="T330" s="249">
        <f t="shared" si="225"/>
        <v>0</v>
      </c>
      <c r="U330" s="431"/>
      <c r="V330" s="397">
        <f t="shared" si="226"/>
        <v>0</v>
      </c>
      <c r="W330" s="398">
        <f t="shared" si="227"/>
        <v>0</v>
      </c>
      <c r="X330" s="398"/>
      <c r="Y330" s="249">
        <f t="shared" si="228"/>
        <v>0</v>
      </c>
      <c r="Z330" s="360">
        <f t="shared" si="229"/>
        <v>0</v>
      </c>
      <c r="AA330" s="260">
        <f t="shared" si="230"/>
        <v>0</v>
      </c>
      <c r="AC330" s="561">
        <f t="shared" si="231"/>
        <v>0</v>
      </c>
      <c r="AD330" s="15"/>
      <c r="AE330" s="17"/>
      <c r="AF330" s="17"/>
      <c r="AG330" s="17"/>
      <c r="AH330" s="17"/>
      <c r="AI330" s="17"/>
    </row>
    <row r="331" spans="1:35" ht="15" customHeight="1">
      <c r="A331" s="149">
        <f t="shared" si="232"/>
        <v>1.0382499999999999</v>
      </c>
      <c r="B331" s="149">
        <f t="shared" si="232"/>
        <v>1</v>
      </c>
      <c r="C331" s="150">
        <f t="shared" si="232"/>
        <v>1</v>
      </c>
      <c r="D331" s="146" t="str">
        <f>D328</f>
        <v>2018(Jan - Mar)</v>
      </c>
      <c r="E331" s="145">
        <f>J326</f>
        <v>30</v>
      </c>
      <c r="F331" s="174" t="str">
        <f>"From "&amp;F328</f>
        <v>From From ENTER Design mid point period</v>
      </c>
      <c r="G331" s="146" t="str">
        <f>G328</f>
        <v>2018Q2</v>
      </c>
      <c r="H331" s="29"/>
      <c r="I331" s="7">
        <f t="shared" si="203"/>
        <v>31</v>
      </c>
      <c r="J331" s="347">
        <f>'Input '!$D$16</f>
        <v>0.01</v>
      </c>
      <c r="K331" s="350" t="s">
        <v>513</v>
      </c>
      <c r="L331" s="348">
        <f>L322*J331</f>
        <v>0</v>
      </c>
      <c r="M331" s="330">
        <f t="shared" si="220"/>
        <v>0</v>
      </c>
      <c r="N331" s="437">
        <f t="shared" si="233"/>
        <v>0.1</v>
      </c>
      <c r="O331" s="250">
        <f t="shared" si="221"/>
        <v>0</v>
      </c>
      <c r="P331" s="213"/>
      <c r="Q331" s="331">
        <f t="shared" si="222"/>
        <v>0</v>
      </c>
      <c r="R331" s="250">
        <f t="shared" si="223"/>
        <v>0</v>
      </c>
      <c r="S331" s="250">
        <f t="shared" si="224"/>
        <v>0</v>
      </c>
      <c r="T331" s="250">
        <f t="shared" si="225"/>
        <v>0</v>
      </c>
      <c r="U331" s="213"/>
      <c r="V331" s="332">
        <f t="shared" si="226"/>
        <v>0</v>
      </c>
      <c r="W331" s="331">
        <f t="shared" si="227"/>
        <v>0</v>
      </c>
      <c r="X331" s="331"/>
      <c r="Y331" s="250">
        <f t="shared" si="228"/>
        <v>0</v>
      </c>
      <c r="Z331" s="333">
        <f t="shared" si="229"/>
        <v>0</v>
      </c>
      <c r="AA331" s="260">
        <f t="shared" si="230"/>
        <v>0</v>
      </c>
      <c r="AC331" s="561">
        <f t="shared" si="231"/>
        <v>0</v>
      </c>
      <c r="AD331" s="15"/>
      <c r="AE331" s="17"/>
      <c r="AF331" s="17"/>
      <c r="AG331" s="17"/>
      <c r="AH331" s="17"/>
      <c r="AI331" s="17"/>
    </row>
    <row r="332" spans="1:35" ht="15">
      <c r="A332" s="149">
        <f>A330</f>
        <v>1.0382499999999999</v>
      </c>
      <c r="B332" s="149">
        <f>B330</f>
        <v>1</v>
      </c>
      <c r="C332" s="150">
        <f>C330</f>
        <v>1</v>
      </c>
      <c r="D332" s="146" t="str">
        <f>D327</f>
        <v>2018(Jan - Mar)</v>
      </c>
      <c r="E332" s="145">
        <f>J326</f>
        <v>30</v>
      </c>
      <c r="F332" s="174" t="str">
        <f>"From "&amp;F327</f>
        <v>From ENTER Design mid point period</v>
      </c>
      <c r="G332" s="146" t="str">
        <f>G327</f>
        <v>2018Q2</v>
      </c>
      <c r="H332" s="95"/>
      <c r="I332" s="7">
        <f t="shared" si="203"/>
        <v>32</v>
      </c>
      <c r="J332" s="347">
        <f>'Input '!$D$17</f>
        <v>0.01</v>
      </c>
      <c r="K332" s="349" t="s">
        <v>45</v>
      </c>
      <c r="L332" s="348">
        <f>L322*J332</f>
        <v>0</v>
      </c>
      <c r="M332" s="412">
        <f t="shared" si="220"/>
        <v>0</v>
      </c>
      <c r="N332" s="437">
        <f t="shared" si="233"/>
        <v>0.1</v>
      </c>
      <c r="O332" s="249">
        <f t="shared" si="221"/>
        <v>0</v>
      </c>
      <c r="P332" s="387"/>
      <c r="Q332" s="396">
        <f t="shared" si="222"/>
        <v>0</v>
      </c>
      <c r="R332" s="249">
        <f t="shared" si="223"/>
        <v>0</v>
      </c>
      <c r="S332" s="249">
        <f t="shared" si="224"/>
        <v>0</v>
      </c>
      <c r="T332" s="249">
        <f t="shared" si="225"/>
        <v>0</v>
      </c>
      <c r="U332" s="431"/>
      <c r="V332" s="397">
        <f t="shared" si="226"/>
        <v>0</v>
      </c>
      <c r="W332" s="398">
        <f t="shared" si="227"/>
        <v>0</v>
      </c>
      <c r="X332" s="398"/>
      <c r="Y332" s="249">
        <f t="shared" si="228"/>
        <v>0</v>
      </c>
      <c r="Z332" s="360">
        <f t="shared" si="229"/>
        <v>0</v>
      </c>
      <c r="AA332" s="260">
        <f t="shared" si="230"/>
        <v>0</v>
      </c>
      <c r="AC332" s="561">
        <f t="shared" si="231"/>
        <v>0</v>
      </c>
      <c r="AD332" s="15"/>
      <c r="AE332" s="17"/>
      <c r="AF332" s="17"/>
      <c r="AG332" s="17"/>
      <c r="AH332" s="17"/>
      <c r="AI332" s="17"/>
    </row>
    <row r="333" spans="1:35" ht="15">
      <c r="A333" s="149">
        <f>HLOOKUP(G308,cwccis,VLOOKUP(J326,row,2))</f>
        <v>1.0382499999999999</v>
      </c>
      <c r="B333" s="149">
        <f>HLOOKUP(G309,cwccis,VLOOKUP(J326,row,2))</f>
        <v>1</v>
      </c>
      <c r="C333" s="150">
        <f>HLOOKUP(G333,cwccis,VLOOKUP(J326,row,2))</f>
        <v>1</v>
      </c>
      <c r="D333" s="145" t="str">
        <f>FIXED(HLOOKUP(G333,cwccis,4),0,TRUE)&amp;HLOOKUP(G333,cwccis,5)</f>
        <v>2020(Jan - Mar)</v>
      </c>
      <c r="E333" s="145">
        <f>J326</f>
        <v>30</v>
      </c>
      <c r="F333" s="174" t="s">
        <v>413</v>
      </c>
      <c r="G333" s="146" t="str">
        <f>G340</f>
        <v>2020Q2</v>
      </c>
      <c r="H333" s="30"/>
      <c r="I333" s="7">
        <f t="shared" si="203"/>
        <v>33</v>
      </c>
      <c r="J333" s="347">
        <f>'Input '!$D$18</f>
        <v>0.03</v>
      </c>
      <c r="K333" s="349" t="s">
        <v>46</v>
      </c>
      <c r="L333" s="348">
        <f>L322*J333</f>
        <v>0</v>
      </c>
      <c r="M333" s="412">
        <f t="shared" si="220"/>
        <v>0</v>
      </c>
      <c r="N333" s="437">
        <f t="shared" si="233"/>
        <v>0.1</v>
      </c>
      <c r="O333" s="249">
        <f t="shared" si="221"/>
        <v>0</v>
      </c>
      <c r="P333" s="387"/>
      <c r="Q333" s="396">
        <f t="shared" si="222"/>
        <v>0</v>
      </c>
      <c r="R333" s="249">
        <f t="shared" si="223"/>
        <v>0</v>
      </c>
      <c r="S333" s="249">
        <f t="shared" si="224"/>
        <v>0</v>
      </c>
      <c r="T333" s="249">
        <f t="shared" si="225"/>
        <v>0</v>
      </c>
      <c r="U333" s="431"/>
      <c r="V333" s="397">
        <f t="shared" si="226"/>
        <v>0</v>
      </c>
      <c r="W333" s="398">
        <f t="shared" si="227"/>
        <v>0</v>
      </c>
      <c r="X333" s="398"/>
      <c r="Y333" s="249">
        <f t="shared" si="228"/>
        <v>0</v>
      </c>
      <c r="Z333" s="360">
        <f t="shared" si="229"/>
        <v>0</v>
      </c>
      <c r="AA333" s="260">
        <f t="shared" si="230"/>
        <v>0</v>
      </c>
      <c r="AC333" s="561">
        <f t="shared" si="231"/>
        <v>0</v>
      </c>
      <c r="AD333" s="15"/>
      <c r="AE333" s="17"/>
      <c r="AF333" s="17"/>
      <c r="AG333" s="17"/>
      <c r="AH333" s="17"/>
      <c r="AI333" s="17"/>
    </row>
    <row r="334" spans="1:35" ht="15">
      <c r="A334" s="149">
        <f>A333</f>
        <v>1.0382499999999999</v>
      </c>
      <c r="B334" s="149">
        <f>B333</f>
        <v>1</v>
      </c>
      <c r="C334" s="150">
        <f>C333</f>
        <v>1</v>
      </c>
      <c r="D334" s="145" t="str">
        <f>FIXED(HLOOKUP(G334,cwccis,4),0,TRUE)&amp;HLOOKUP(G334,cwccis,5)</f>
        <v>2020(Jan - Mar)</v>
      </c>
      <c r="E334" s="145">
        <f>J326</f>
        <v>30</v>
      </c>
      <c r="F334" s="174" t="s">
        <v>414</v>
      </c>
      <c r="G334" s="151" t="str">
        <f>G333</f>
        <v>2020Q2</v>
      </c>
      <c r="H334" s="30"/>
      <c r="I334" s="7">
        <f t="shared" si="203"/>
        <v>34</v>
      </c>
      <c r="J334" s="347">
        <f>'Input '!$D$19</f>
        <v>0.02</v>
      </c>
      <c r="K334" s="349" t="s">
        <v>47</v>
      </c>
      <c r="L334" s="348">
        <f>L322*J334</f>
        <v>0</v>
      </c>
      <c r="M334" s="412">
        <f t="shared" si="220"/>
        <v>0</v>
      </c>
      <c r="N334" s="437">
        <f t="shared" si="233"/>
        <v>0.1</v>
      </c>
      <c r="O334" s="249">
        <f t="shared" si="221"/>
        <v>0</v>
      </c>
      <c r="P334" s="387"/>
      <c r="Q334" s="396">
        <f t="shared" si="222"/>
        <v>0</v>
      </c>
      <c r="R334" s="249">
        <f t="shared" si="223"/>
        <v>0</v>
      </c>
      <c r="S334" s="249">
        <f t="shared" si="224"/>
        <v>0</v>
      </c>
      <c r="T334" s="249">
        <f t="shared" si="225"/>
        <v>0</v>
      </c>
      <c r="U334" s="431"/>
      <c r="V334" s="397">
        <f t="shared" si="226"/>
        <v>0</v>
      </c>
      <c r="W334" s="398">
        <f t="shared" si="227"/>
        <v>0</v>
      </c>
      <c r="X334" s="398"/>
      <c r="Y334" s="249">
        <f t="shared" si="228"/>
        <v>0</v>
      </c>
      <c r="Z334" s="360">
        <f t="shared" si="229"/>
        <v>0</v>
      </c>
      <c r="AA334" s="260">
        <f t="shared" si="230"/>
        <v>0</v>
      </c>
      <c r="AC334" s="561">
        <f t="shared" si="231"/>
        <v>0</v>
      </c>
      <c r="AD334" s="15"/>
      <c r="AE334" s="17"/>
      <c r="AF334" s="17"/>
      <c r="AG334" s="17"/>
      <c r="AH334" s="17"/>
      <c r="AI334" s="17"/>
    </row>
    <row r="335" spans="1:35" s="445" customFormat="1" ht="15.75">
      <c r="A335" s="149">
        <f>HLOOKUP(G308,cwccis,VLOOKUP(J326,row,2))</f>
        <v>1.0382499999999999</v>
      </c>
      <c r="B335" s="149">
        <f>HLOOKUP(G309,cwccis,VLOOKUP(J326,row,2))</f>
        <v>1</v>
      </c>
      <c r="C335" s="150">
        <f>HLOOKUP(G335,cwccis,VLOOKUP(J326,row,2))</f>
        <v>1</v>
      </c>
      <c r="D335" s="145" t="str">
        <f>FIXED(HLOOKUP(G335,cwccis,4),0,TRUE)&amp;HLOOKUP(G335,cwccis,5)</f>
        <v>2021(Oct - Dec)</v>
      </c>
      <c r="E335" s="145">
        <f>J326</f>
        <v>30</v>
      </c>
      <c r="F335" s="174" t="s">
        <v>931</v>
      </c>
      <c r="G335" s="126" t="s">
        <v>719</v>
      </c>
      <c r="H335" s="29"/>
      <c r="I335" s="7">
        <f t="shared" si="203"/>
        <v>35</v>
      </c>
      <c r="J335" s="347">
        <f>'Input '!$D$20</f>
        <v>0.03</v>
      </c>
      <c r="K335" s="349" t="s">
        <v>924</v>
      </c>
      <c r="L335" s="348">
        <f>L322*J335</f>
        <v>0</v>
      </c>
      <c r="M335" s="330">
        <f t="shared" si="220"/>
        <v>0</v>
      </c>
      <c r="N335" s="438">
        <f t="shared" si="233"/>
        <v>0.1</v>
      </c>
      <c r="O335" s="250">
        <f t="shared" si="221"/>
        <v>0</v>
      </c>
      <c r="P335" s="213"/>
      <c r="Q335" s="331">
        <f t="shared" si="222"/>
        <v>0</v>
      </c>
      <c r="R335" s="250">
        <f t="shared" si="223"/>
        <v>0</v>
      </c>
      <c r="S335" s="250">
        <f t="shared" si="224"/>
        <v>0</v>
      </c>
      <c r="T335" s="250">
        <f t="shared" si="225"/>
        <v>0</v>
      </c>
      <c r="U335" s="213"/>
      <c r="V335" s="332">
        <f t="shared" si="226"/>
        <v>0</v>
      </c>
      <c r="W335" s="331">
        <f t="shared" si="227"/>
        <v>0</v>
      </c>
      <c r="X335" s="331"/>
      <c r="Y335" s="250">
        <f t="shared" si="228"/>
        <v>0</v>
      </c>
      <c r="Z335" s="333">
        <f t="shared" si="229"/>
        <v>0</v>
      </c>
      <c r="AA335" s="260">
        <f t="shared" si="230"/>
        <v>0</v>
      </c>
      <c r="AC335" s="561">
        <f t="shared" si="231"/>
        <v>0</v>
      </c>
      <c r="AD335" s="15"/>
      <c r="AE335" s="17"/>
      <c r="AF335" s="17"/>
      <c r="AG335" s="17"/>
      <c r="AH335" s="17"/>
      <c r="AI335" s="17"/>
    </row>
    <row r="336" spans="1:35" s="445" customFormat="1" ht="15">
      <c r="A336" s="149">
        <f>A334</f>
        <v>1.0382499999999999</v>
      </c>
      <c r="B336" s="149">
        <f t="shared" ref="B336" si="234">B334</f>
        <v>1</v>
      </c>
      <c r="C336" s="744">
        <f>C332</f>
        <v>1</v>
      </c>
      <c r="D336" s="146" t="str">
        <f>D328</f>
        <v>2018(Jan - Mar)</v>
      </c>
      <c r="E336" s="145">
        <f>J327</f>
        <v>2.5000000000000001E-2</v>
      </c>
      <c r="F336" s="174" t="s">
        <v>931</v>
      </c>
      <c r="G336" s="146" t="str">
        <f>G328</f>
        <v>2018Q2</v>
      </c>
      <c r="H336" s="31"/>
      <c r="I336" s="7">
        <f t="shared" si="203"/>
        <v>36</v>
      </c>
      <c r="J336" s="347">
        <f>'Input '!$D$21</f>
        <v>0.01</v>
      </c>
      <c r="K336" s="349" t="s">
        <v>383</v>
      </c>
      <c r="L336" s="348">
        <f>L322*J336</f>
        <v>0</v>
      </c>
      <c r="M336" s="330">
        <f t="shared" si="220"/>
        <v>0</v>
      </c>
      <c r="N336" s="438">
        <f t="shared" si="233"/>
        <v>0.1</v>
      </c>
      <c r="O336" s="250">
        <f t="shared" si="221"/>
        <v>0</v>
      </c>
      <c r="P336" s="213"/>
      <c r="Q336" s="331">
        <f t="shared" si="222"/>
        <v>0</v>
      </c>
      <c r="R336" s="250">
        <f t="shared" si="223"/>
        <v>0</v>
      </c>
      <c r="S336" s="250">
        <f t="shared" si="224"/>
        <v>0</v>
      </c>
      <c r="T336" s="250">
        <f t="shared" si="225"/>
        <v>0</v>
      </c>
      <c r="U336" s="213"/>
      <c r="V336" s="332">
        <f t="shared" si="226"/>
        <v>0</v>
      </c>
      <c r="W336" s="331">
        <f t="shared" si="227"/>
        <v>0</v>
      </c>
      <c r="X336" s="331"/>
      <c r="Y336" s="250">
        <f t="shared" si="228"/>
        <v>0</v>
      </c>
      <c r="Z336" s="333">
        <f t="shared" si="229"/>
        <v>0</v>
      </c>
      <c r="AA336" s="260">
        <f t="shared" si="230"/>
        <v>0</v>
      </c>
      <c r="AC336" s="561">
        <f t="shared" si="231"/>
        <v>0</v>
      </c>
      <c r="AD336" s="15"/>
      <c r="AE336" s="17"/>
      <c r="AF336" s="17"/>
      <c r="AG336" s="17"/>
      <c r="AH336" s="17"/>
      <c r="AI336" s="17"/>
    </row>
    <row r="337" spans="1:35" s="445" customFormat="1" ht="15.75">
      <c r="A337" s="149">
        <f>A335</f>
        <v>1.0382499999999999</v>
      </c>
      <c r="B337" s="149">
        <f>B335</f>
        <v>1</v>
      </c>
      <c r="C337" s="744">
        <f>HLOOKUP(G337,cwccis,VLOOKUP(J326,row,2))</f>
        <v>1</v>
      </c>
      <c r="D337" s="146" t="str">
        <f>D329</f>
        <v>2018(Jan - Mar)</v>
      </c>
      <c r="E337" s="145">
        <f>J328</f>
        <v>0.01</v>
      </c>
      <c r="F337" s="811" t="s">
        <v>1284</v>
      </c>
      <c r="G337" s="126" t="s">
        <v>719</v>
      </c>
      <c r="H337" s="31"/>
      <c r="I337" s="7">
        <f t="shared" si="203"/>
        <v>37</v>
      </c>
      <c r="J337" s="347"/>
      <c r="K337" s="349" t="s">
        <v>1285</v>
      </c>
      <c r="L337" s="329">
        <v>0</v>
      </c>
      <c r="M337" s="330">
        <f t="shared" si="220"/>
        <v>0</v>
      </c>
      <c r="N337" s="605">
        <v>0</v>
      </c>
      <c r="O337" s="250">
        <f t="shared" si="221"/>
        <v>0</v>
      </c>
      <c r="P337" s="213"/>
      <c r="Q337" s="331">
        <f t="shared" si="222"/>
        <v>0</v>
      </c>
      <c r="R337" s="250">
        <f t="shared" si="223"/>
        <v>0</v>
      </c>
      <c r="S337" s="250">
        <f t="shared" si="224"/>
        <v>0</v>
      </c>
      <c r="T337" s="250">
        <f t="shared" si="225"/>
        <v>0</v>
      </c>
      <c r="U337" s="213"/>
      <c r="V337" s="332">
        <f t="shared" si="226"/>
        <v>0</v>
      </c>
      <c r="W337" s="331">
        <f t="shared" si="227"/>
        <v>0</v>
      </c>
      <c r="X337" s="331"/>
      <c r="Y337" s="250">
        <f t="shared" si="228"/>
        <v>0</v>
      </c>
      <c r="Z337" s="333">
        <f t="shared" si="229"/>
        <v>0</v>
      </c>
      <c r="AA337" s="260">
        <f t="shared" si="230"/>
        <v>0</v>
      </c>
      <c r="AC337" s="561">
        <f t="shared" ref="AC337" si="235">AA337</f>
        <v>0</v>
      </c>
      <c r="AD337" s="15"/>
      <c r="AE337" s="17"/>
      <c r="AF337" s="17"/>
      <c r="AG337" s="17"/>
      <c r="AH337" s="17"/>
      <c r="AI337" s="17"/>
    </row>
    <row r="338" spans="1:35" s="445" customFormat="1" ht="15">
      <c r="A338" s="106"/>
      <c r="B338" s="106"/>
      <c r="C338" s="108"/>
      <c r="D338" s="86"/>
      <c r="E338" s="103"/>
      <c r="F338" s="745" t="s">
        <v>929</v>
      </c>
      <c r="G338" s="736">
        <f>SUM(L327:L336)</f>
        <v>0</v>
      </c>
      <c r="H338" s="31"/>
      <c r="I338" s="7"/>
      <c r="J338" s="244"/>
      <c r="K338" s="196"/>
      <c r="L338" s="348"/>
      <c r="M338" s="269"/>
      <c r="N338" s="610"/>
      <c r="O338" s="272"/>
      <c r="P338" s="213"/>
      <c r="Q338" s="331"/>
      <c r="R338" s="250"/>
      <c r="S338" s="250"/>
      <c r="T338" s="272"/>
      <c r="U338" s="213"/>
      <c r="V338" s="278"/>
      <c r="W338" s="331"/>
      <c r="X338" s="331"/>
      <c r="Y338" s="250"/>
      <c r="Z338" s="333"/>
      <c r="AA338" s="265"/>
      <c r="AC338" s="555"/>
      <c r="AD338" s="15"/>
      <c r="AE338" s="17"/>
      <c r="AF338" s="17"/>
      <c r="AG338" s="17"/>
      <c r="AH338" s="17"/>
      <c r="AI338" s="17"/>
    </row>
    <row r="339" spans="1:35" s="445" customFormat="1" ht="15">
      <c r="A339" s="106"/>
      <c r="B339" s="106"/>
      <c r="C339" s="102"/>
      <c r="D339" s="105"/>
      <c r="E339" s="103" t="s">
        <v>40</v>
      </c>
      <c r="F339" s="177"/>
      <c r="G339" s="105"/>
      <c r="H339" s="31"/>
      <c r="I339" s="7">
        <f>I336+1</f>
        <v>37</v>
      </c>
      <c r="J339" s="601">
        <v>31</v>
      </c>
      <c r="K339" s="351" t="s">
        <v>39</v>
      </c>
      <c r="L339" s="352"/>
      <c r="M339" s="269"/>
      <c r="N339" s="612"/>
      <c r="O339" s="269"/>
      <c r="P339" s="213"/>
      <c r="Q339" s="331"/>
      <c r="R339" s="250"/>
      <c r="S339" s="250"/>
      <c r="T339" s="269"/>
      <c r="U339" s="213"/>
      <c r="V339" s="338"/>
      <c r="W339" s="331"/>
      <c r="X339" s="331"/>
      <c r="Y339" s="250"/>
      <c r="Z339" s="333"/>
      <c r="AA339" s="260"/>
      <c r="AC339" s="555"/>
      <c r="AD339" s="15"/>
      <c r="AE339" s="17"/>
      <c r="AF339" s="17"/>
      <c r="AG339" s="17"/>
      <c r="AH339" s="17"/>
      <c r="AI339" s="17"/>
    </row>
    <row r="340" spans="1:35" ht="15.75">
      <c r="A340" s="149">
        <f>HLOOKUP(G308,cwccis,VLOOKUP(J339,row,2))</f>
        <v>1.0382499999999999</v>
      </c>
      <c r="B340" s="149">
        <f>HLOOKUP(G309,cwccis,VLOOKUP(J339,row,2))</f>
        <v>1</v>
      </c>
      <c r="C340" s="150">
        <f>HLOOKUP(G340,cwccis,VLOOKUP(J339,row,2))</f>
        <v>1</v>
      </c>
      <c r="D340" s="145" t="str">
        <f>FIXED(HLOOKUP(G340,cwccis,4),0,TRUE)&amp;HLOOKUP(G340,cwccis,5)</f>
        <v>2020(Jan - Mar)</v>
      </c>
      <c r="E340" s="145">
        <f>J338</f>
        <v>0</v>
      </c>
      <c r="F340" s="175" t="s">
        <v>855</v>
      </c>
      <c r="G340" s="126" t="s">
        <v>863</v>
      </c>
      <c r="H340" s="30"/>
      <c r="I340" s="7">
        <f>I338+1</f>
        <v>1</v>
      </c>
      <c r="J340" s="347">
        <f>'Input '!$D$24</f>
        <v>0.1</v>
      </c>
      <c r="K340" s="349" t="s">
        <v>49</v>
      </c>
      <c r="L340" s="348">
        <f>L322*J340</f>
        <v>0</v>
      </c>
      <c r="M340" s="412">
        <f>L340*N340</f>
        <v>0</v>
      </c>
      <c r="N340" s="607">
        <v>0.1</v>
      </c>
      <c r="O340" s="249">
        <f>M340+L340</f>
        <v>0</v>
      </c>
      <c r="P340" s="387"/>
      <c r="Q340" s="396">
        <f>IF(O340=0,0,B340/A340-1)</f>
        <v>0</v>
      </c>
      <c r="R340" s="249">
        <f>SUM(+L340*(1+Q340),0)</f>
        <v>0</v>
      </c>
      <c r="S340" s="249">
        <f>SUM(+M340*(1+Q340),0)</f>
        <v>0</v>
      </c>
      <c r="T340" s="249">
        <f>S340+R340</f>
        <v>0</v>
      </c>
      <c r="U340" s="431"/>
      <c r="V340" s="397">
        <f>IF(T340=0,0,G340)</f>
        <v>0</v>
      </c>
      <c r="W340" s="398">
        <f>IF(L340=0,0,C340/B340-1)</f>
        <v>0</v>
      </c>
      <c r="X340" s="398"/>
      <c r="Y340" s="249">
        <f>SUM(+R340*(1+W340),0)</f>
        <v>0</v>
      </c>
      <c r="Z340" s="360">
        <f>SUM(+S340*(1+W340),0)</f>
        <v>0</v>
      </c>
      <c r="AA340" s="260">
        <f>Y340+Z340</f>
        <v>0</v>
      </c>
      <c r="AC340" s="561">
        <f>AA340</f>
        <v>0</v>
      </c>
      <c r="AD340" s="15"/>
      <c r="AE340" s="17"/>
      <c r="AF340" s="17"/>
      <c r="AG340" s="17"/>
      <c r="AH340" s="17"/>
      <c r="AI340" s="17"/>
    </row>
    <row r="341" spans="1:35" ht="15">
      <c r="A341" s="149">
        <f t="shared" ref="A341:C342" si="236">A340</f>
        <v>1.0382499999999999</v>
      </c>
      <c r="B341" s="149">
        <f t="shared" si="236"/>
        <v>1</v>
      </c>
      <c r="C341" s="152">
        <f t="shared" si="236"/>
        <v>1</v>
      </c>
      <c r="D341" s="145" t="str">
        <f>FIXED(HLOOKUP(G341,cwccis,4),0,TRUE)&amp;HLOOKUP(G341,cwccis,5)</f>
        <v>2020(Jan - Mar)</v>
      </c>
      <c r="E341" s="145">
        <f>J338</f>
        <v>0</v>
      </c>
      <c r="F341" s="176" t="s">
        <v>414</v>
      </c>
      <c r="G341" s="151" t="str">
        <f>G333</f>
        <v>2020Q2</v>
      </c>
      <c r="H341" s="30"/>
      <c r="I341" s="7">
        <f t="shared" si="203"/>
        <v>2</v>
      </c>
      <c r="J341" s="347">
        <f>'Input '!$D$25</f>
        <v>0.02</v>
      </c>
      <c r="K341" s="349" t="s">
        <v>48</v>
      </c>
      <c r="L341" s="348">
        <f>L322*J341</f>
        <v>0</v>
      </c>
      <c r="M341" s="412">
        <f>L341*N341</f>
        <v>0</v>
      </c>
      <c r="N341" s="440">
        <f>N340</f>
        <v>0.1</v>
      </c>
      <c r="O341" s="249">
        <f>M341+L341</f>
        <v>0</v>
      </c>
      <c r="P341" s="387"/>
      <c r="Q341" s="396">
        <f>IF(O341=0,0,B341/A341-1)</f>
        <v>0</v>
      </c>
      <c r="R341" s="249">
        <f>SUM(+L341*(1+Q341),0)</f>
        <v>0</v>
      </c>
      <c r="S341" s="249">
        <f>SUM(+M341*(1+Q341),0)</f>
        <v>0</v>
      </c>
      <c r="T341" s="249">
        <f>S341+R341</f>
        <v>0</v>
      </c>
      <c r="U341" s="431"/>
      <c r="V341" s="397">
        <f>IF(T341=0,0,G341)</f>
        <v>0</v>
      </c>
      <c r="W341" s="398">
        <f>IF(L341=0,0,C341/B341-1)</f>
        <v>0</v>
      </c>
      <c r="X341" s="398"/>
      <c r="Y341" s="249">
        <f>SUM(+R341*(1+W341),0)</f>
        <v>0</v>
      </c>
      <c r="Z341" s="360">
        <f>SUM(+S341*(1+W341),0)</f>
        <v>0</v>
      </c>
      <c r="AA341" s="260">
        <f>Y341+Z341</f>
        <v>0</v>
      </c>
      <c r="AC341" s="561">
        <f>AA341</f>
        <v>0</v>
      </c>
      <c r="AD341" s="15"/>
      <c r="AE341" s="17"/>
      <c r="AF341" s="17"/>
      <c r="AG341" s="17"/>
      <c r="AH341" s="17"/>
      <c r="AI341" s="17"/>
    </row>
    <row r="342" spans="1:35" ht="15">
      <c r="A342" s="149">
        <f t="shared" si="236"/>
        <v>1.0382499999999999</v>
      </c>
      <c r="B342" s="149">
        <f t="shared" si="236"/>
        <v>1</v>
      </c>
      <c r="C342" s="152">
        <f t="shared" si="236"/>
        <v>1</v>
      </c>
      <c r="D342" s="145" t="str">
        <f>FIXED(HLOOKUP(G342,cwccis,4),0,TRUE)&amp;HLOOKUP(G342,cwccis,5)</f>
        <v>2020(Jan - Mar)</v>
      </c>
      <c r="E342" s="145">
        <f>J338</f>
        <v>0</v>
      </c>
      <c r="F342" s="176" t="s">
        <v>414</v>
      </c>
      <c r="G342" s="151" t="str">
        <f>G333</f>
        <v>2020Q2</v>
      </c>
      <c r="H342" s="30"/>
      <c r="I342" s="7">
        <f t="shared" si="203"/>
        <v>3</v>
      </c>
      <c r="J342" s="347">
        <f>'Input '!$D$26</f>
        <v>2.5000000000000001E-2</v>
      </c>
      <c r="K342" s="429" t="s">
        <v>42</v>
      </c>
      <c r="L342" s="348">
        <f>L322*J342</f>
        <v>0</v>
      </c>
      <c r="M342" s="412">
        <f>L342*N342</f>
        <v>0</v>
      </c>
      <c r="N342" s="440">
        <f>N341</f>
        <v>0.1</v>
      </c>
      <c r="O342" s="249">
        <f>M342+L342</f>
        <v>0</v>
      </c>
      <c r="P342" s="387"/>
      <c r="Q342" s="396">
        <f>IF(O342=0,0,B342/A342-1)</f>
        <v>0</v>
      </c>
      <c r="R342" s="249">
        <f>SUM(+L342*(1+Q342),0)</f>
        <v>0</v>
      </c>
      <c r="S342" s="249">
        <f>SUM(+M342*(1+Q342),0)</f>
        <v>0</v>
      </c>
      <c r="T342" s="249">
        <f>S342+R342</f>
        <v>0</v>
      </c>
      <c r="U342" s="431"/>
      <c r="V342" s="397">
        <f>IF(T342=0,0,G342)</f>
        <v>0</v>
      </c>
      <c r="W342" s="398">
        <f>IF(L342=0,0,C342/B342-1)</f>
        <v>0</v>
      </c>
      <c r="X342" s="398"/>
      <c r="Y342" s="249">
        <f>SUM(+R342*(1+W342),0)</f>
        <v>0</v>
      </c>
      <c r="Z342" s="360">
        <f>SUM(+S342*(1+W342),0)</f>
        <v>0</v>
      </c>
      <c r="AA342" s="260">
        <f>Y342+Z342</f>
        <v>0</v>
      </c>
      <c r="AC342" s="561">
        <f>AA342</f>
        <v>0</v>
      </c>
      <c r="AD342" s="15"/>
      <c r="AE342" s="17"/>
      <c r="AF342" s="17"/>
      <c r="AG342" s="17"/>
      <c r="AH342" s="17"/>
      <c r="AI342" s="17"/>
    </row>
    <row r="343" spans="1:35" ht="15.75" thickBot="1">
      <c r="A343" s="85"/>
      <c r="B343" s="116"/>
      <c r="C343" s="116"/>
      <c r="D343" s="87"/>
      <c r="E343" s="87"/>
      <c r="F343" s="746" t="s">
        <v>930</v>
      </c>
      <c r="G343" s="737">
        <f>SUM(L340:L342)</f>
        <v>0</v>
      </c>
      <c r="H343" s="35"/>
      <c r="I343" s="7">
        <f t="shared" si="203"/>
        <v>4</v>
      </c>
      <c r="J343" s="347"/>
      <c r="K343" s="413"/>
      <c r="L343" s="414"/>
      <c r="M343" s="290"/>
      <c r="N343" s="415"/>
      <c r="O343" s="290"/>
      <c r="P343" s="416"/>
      <c r="Q343" s="417"/>
      <c r="R343" s="290"/>
      <c r="S343" s="290"/>
      <c r="T343" s="290"/>
      <c r="U343" s="433"/>
      <c r="V343" s="353"/>
      <c r="W343" s="375"/>
      <c r="X343" s="375"/>
      <c r="Y343" s="290"/>
      <c r="Z343" s="354"/>
      <c r="AA343" s="355"/>
      <c r="AC343" s="563"/>
      <c r="AD343" s="15"/>
      <c r="AE343" s="17"/>
      <c r="AF343" s="17"/>
      <c r="AG343" s="17"/>
      <c r="AH343" s="17"/>
      <c r="AI343" s="17"/>
    </row>
    <row r="344" spans="1:35" ht="15.75" thickTop="1">
      <c r="A344" s="85"/>
      <c r="B344" s="121"/>
      <c r="C344" s="121"/>
      <c r="D344" s="87"/>
      <c r="E344" s="87"/>
      <c r="F344" s="163"/>
      <c r="G344" s="163"/>
      <c r="H344" s="35"/>
      <c r="I344" s="7">
        <f t="shared" si="203"/>
        <v>5</v>
      </c>
      <c r="J344" s="247"/>
      <c r="K344" s="259" t="s">
        <v>69</v>
      </c>
      <c r="L344" s="357">
        <f>(SUM(L322:L343))</f>
        <v>0</v>
      </c>
      <c r="M344" s="358">
        <f>(SUM(M322:M343))</f>
        <v>0</v>
      </c>
      <c r="N344" s="418"/>
      <c r="O344" s="419">
        <f>L344+M344</f>
        <v>0</v>
      </c>
      <c r="P344" s="379"/>
      <c r="Q344" s="420"/>
      <c r="R344" s="358">
        <f>(SUM(R322:R343))</f>
        <v>0</v>
      </c>
      <c r="S344" s="358">
        <f>(SUM(S322:S343))</f>
        <v>0</v>
      </c>
      <c r="T344" s="419">
        <f>R344+S344</f>
        <v>0</v>
      </c>
      <c r="U344" s="379"/>
      <c r="V344" s="420"/>
      <c r="W344" s="385"/>
      <c r="X344" s="385"/>
      <c r="Y344" s="358">
        <f>(SUM(Y322:Y343))</f>
        <v>0</v>
      </c>
      <c r="Z344" s="421">
        <f>(SUM(Z322:Z343))</f>
        <v>0</v>
      </c>
      <c r="AA344" s="422">
        <f>Y344+Z344</f>
        <v>0</v>
      </c>
      <c r="AC344" s="564">
        <f>SUM(AC298:AC343)</f>
        <v>0</v>
      </c>
      <c r="AD344" s="23" t="s">
        <v>6</v>
      </c>
      <c r="AE344" s="18"/>
      <c r="AF344" s="17"/>
      <c r="AG344" s="17"/>
      <c r="AH344" s="17"/>
      <c r="AI344" s="17"/>
    </row>
    <row r="345" spans="1:35" ht="15">
      <c r="A345" s="85"/>
      <c r="B345" s="121"/>
      <c r="C345" s="121"/>
      <c r="D345" s="87"/>
      <c r="E345" s="87"/>
      <c r="F345" s="163"/>
      <c r="G345" s="163"/>
      <c r="H345" s="35"/>
      <c r="I345" s="7">
        <f t="shared" si="203"/>
        <v>6</v>
      </c>
      <c r="J345" s="423"/>
      <c r="K345" s="424"/>
      <c r="L345" s="425"/>
      <c r="M345" s="425"/>
      <c r="N345" s="426"/>
      <c r="O345" s="425"/>
      <c r="P345" s="427"/>
      <c r="Q345" s="423"/>
      <c r="R345" s="428"/>
      <c r="S345" s="428"/>
      <c r="T345" s="428"/>
      <c r="U345" s="427"/>
      <c r="V345" s="423"/>
      <c r="W345" s="423"/>
      <c r="X345" s="423"/>
      <c r="Y345" s="428"/>
      <c r="Z345" s="368"/>
      <c r="AA345" s="368"/>
      <c r="AC345" s="561">
        <f>AA344</f>
        <v>0</v>
      </c>
      <c r="AD345" s="15"/>
      <c r="AE345" s="17"/>
      <c r="AF345" s="17"/>
      <c r="AG345" s="17"/>
      <c r="AH345" s="17"/>
      <c r="AI345" s="17"/>
    </row>
    <row r="346" spans="1:35" ht="15.75">
      <c r="A346" s="10"/>
      <c r="B346" s="52" t="s">
        <v>75</v>
      </c>
      <c r="C346" s="52"/>
      <c r="D346" s="10"/>
      <c r="E346" s="10"/>
      <c r="F346" s="170" t="s">
        <v>40</v>
      </c>
      <c r="G346" s="10">
        <v>7</v>
      </c>
      <c r="H346" s="8"/>
      <c r="I346" s="7">
        <v>1</v>
      </c>
      <c r="J346" s="309"/>
      <c r="K346" s="247"/>
      <c r="L346" s="302"/>
      <c r="M346" s="302"/>
      <c r="N346" s="247"/>
      <c r="O346" s="310" t="s">
        <v>65</v>
      </c>
      <c r="P346" s="247"/>
      <c r="Q346" s="247"/>
      <c r="R346" s="300"/>
      <c r="S346" s="300"/>
      <c r="T346" s="300"/>
      <c r="U346" s="247"/>
      <c r="V346" s="247"/>
      <c r="W346" s="247"/>
      <c r="X346" s="247"/>
      <c r="Y346" s="300"/>
      <c r="Z346" s="311"/>
      <c r="AA346" s="201"/>
      <c r="AC346" s="556"/>
    </row>
    <row r="347" spans="1:35">
      <c r="A347" s="85"/>
      <c r="B347" s="118"/>
      <c r="C347" s="118"/>
      <c r="D347" s="87"/>
      <c r="E347" s="87"/>
      <c r="F347" s="163"/>
      <c r="G347" s="163"/>
      <c r="H347" s="35"/>
      <c r="I347" s="7">
        <f>I346+1</f>
        <v>2</v>
      </c>
      <c r="J347" s="370"/>
      <c r="K347" s="370"/>
      <c r="L347" s="371"/>
      <c r="M347" s="371"/>
      <c r="N347" s="370"/>
      <c r="O347" s="371"/>
      <c r="P347" s="370"/>
      <c r="Q347" s="370"/>
      <c r="R347" s="372"/>
      <c r="S347" s="372"/>
      <c r="T347" s="372"/>
      <c r="U347" s="370"/>
      <c r="V347" s="370"/>
      <c r="W347" s="370"/>
      <c r="X347" s="370"/>
      <c r="Y347" s="372"/>
      <c r="Z347" s="315"/>
      <c r="AA347" s="315"/>
      <c r="AC347" s="556"/>
    </row>
    <row r="348" spans="1:35">
      <c r="A348" s="85"/>
      <c r="B348" s="836"/>
      <c r="C348" s="836"/>
      <c r="D348" s="836"/>
      <c r="E348" s="836"/>
      <c r="F348" s="836"/>
      <c r="G348" s="123"/>
      <c r="H348" s="91"/>
      <c r="I348" s="7">
        <f t="shared" ref="I348:I393" si="237">I347+1</f>
        <v>3</v>
      </c>
      <c r="J348" s="373" t="s">
        <v>25</v>
      </c>
      <c r="K348" s="195" t="str">
        <f>'Input '!$B$2</f>
        <v>Project X Major Rehabilitation</v>
      </c>
      <c r="L348" s="247"/>
      <c r="M348" s="247"/>
      <c r="N348" s="247"/>
      <c r="O348" s="247"/>
      <c r="P348" s="247"/>
      <c r="Q348" s="247"/>
      <c r="R348" s="300"/>
      <c r="S348" s="300"/>
      <c r="T348" s="374" t="s">
        <v>24</v>
      </c>
      <c r="U348" s="247"/>
      <c r="V348" s="195" t="str">
        <f>'Input '!$B$1</f>
        <v xml:space="preserve">XXX District </v>
      </c>
      <c r="W348" s="247"/>
      <c r="X348" s="247"/>
      <c r="Y348" s="300"/>
      <c r="Z348" s="374" t="s">
        <v>27</v>
      </c>
      <c r="AA348" s="316">
        <f>'Input '!$B$7</f>
        <v>43739</v>
      </c>
      <c r="AC348" s="556"/>
    </row>
    <row r="349" spans="1:35">
      <c r="A349" s="85"/>
      <c r="B349" s="117"/>
      <c r="C349" s="117"/>
      <c r="D349" s="87"/>
      <c r="E349" s="87"/>
      <c r="F349" s="163"/>
      <c r="G349" s="163"/>
      <c r="H349" s="35"/>
      <c r="I349" s="7">
        <f t="shared" si="237"/>
        <v>4</v>
      </c>
      <c r="J349" s="373" t="s">
        <v>26</v>
      </c>
      <c r="K349" s="195" t="str">
        <f>'Input '!$B$4</f>
        <v>Somewhere</v>
      </c>
      <c r="L349" s="247"/>
      <c r="M349" s="282"/>
      <c r="N349" s="247"/>
      <c r="O349" s="247"/>
      <c r="P349" s="247"/>
      <c r="Q349" s="247"/>
      <c r="R349" s="300"/>
      <c r="S349" s="300"/>
      <c r="T349" s="374" t="s">
        <v>28</v>
      </c>
      <c r="U349" s="247"/>
      <c r="V349" s="200" t="str">
        <f>'Input '!$A$15</f>
        <v xml:space="preserve">  CHIEF, COST ENGINEERING, xxx</v>
      </c>
      <c r="W349" s="247"/>
      <c r="X349" s="247"/>
      <c r="Y349" s="300"/>
      <c r="Z349" s="201"/>
      <c r="AA349" s="202"/>
      <c r="AC349" s="555"/>
    </row>
    <row r="350" spans="1:35">
      <c r="A350" s="85"/>
      <c r="B350" s="119"/>
      <c r="C350" s="119"/>
      <c r="D350" s="87"/>
      <c r="E350" s="87"/>
      <c r="F350" s="163"/>
      <c r="G350" s="163"/>
      <c r="H350" s="35"/>
      <c r="I350" s="7">
        <f t="shared" si="237"/>
        <v>5</v>
      </c>
      <c r="J350" s="200" t="s">
        <v>338</v>
      </c>
      <c r="K350" s="247"/>
      <c r="L350" s="204" t="str">
        <f>'Input '!$B$8</f>
        <v>Project X Major Rehabilitation Report June 2019</v>
      </c>
      <c r="M350" s="247"/>
      <c r="N350" s="247"/>
      <c r="O350" s="247"/>
      <c r="P350" s="247"/>
      <c r="Q350" s="247"/>
      <c r="R350" s="300"/>
      <c r="S350" s="300"/>
      <c r="T350" s="300"/>
      <c r="U350" s="247"/>
      <c r="V350" s="247"/>
      <c r="W350" s="247"/>
      <c r="X350" s="247"/>
      <c r="Y350" s="300"/>
      <c r="Z350" s="202"/>
      <c r="AA350" s="201"/>
      <c r="AC350" s="554"/>
    </row>
    <row r="351" spans="1:35" ht="13.5" thickBot="1">
      <c r="A351" s="85"/>
      <c r="B351" s="115"/>
      <c r="C351" s="115"/>
      <c r="D351" s="115"/>
      <c r="E351" s="115"/>
      <c r="F351" s="163"/>
      <c r="G351" s="115"/>
      <c r="H351" s="35"/>
      <c r="I351" s="7">
        <f t="shared" si="237"/>
        <v>6</v>
      </c>
      <c r="J351" s="375"/>
      <c r="K351" s="375"/>
      <c r="L351" s="376"/>
      <c r="M351" s="376"/>
      <c r="N351" s="375"/>
      <c r="O351" s="376"/>
      <c r="P351" s="375"/>
      <c r="Q351" s="375"/>
      <c r="R351" s="377"/>
      <c r="S351" s="377"/>
      <c r="T351" s="377"/>
      <c r="U351" s="375"/>
      <c r="V351" s="375"/>
      <c r="W351" s="375"/>
      <c r="X351" s="375"/>
      <c r="Y351" s="377"/>
      <c r="Z351" s="208"/>
      <c r="AA351" s="208"/>
      <c r="AC351" s="555"/>
    </row>
    <row r="352" spans="1:35" ht="43.15" customHeight="1" thickTop="1" thickBot="1">
      <c r="A352" s="111"/>
      <c r="B352" s="110"/>
      <c r="C352" s="110"/>
      <c r="D352" s="86"/>
      <c r="E352" s="86"/>
      <c r="F352" s="163"/>
      <c r="G352" s="86"/>
      <c r="I352" s="7">
        <f t="shared" si="237"/>
        <v>7</v>
      </c>
      <c r="J352" s="828" t="s">
        <v>516</v>
      </c>
      <c r="K352" s="829"/>
      <c r="L352" s="830" t="s">
        <v>429</v>
      </c>
      <c r="M352" s="831"/>
      <c r="N352" s="831"/>
      <c r="O352" s="831"/>
      <c r="P352" s="209"/>
      <c r="Q352" s="822" t="s">
        <v>511</v>
      </c>
      <c r="R352" s="823"/>
      <c r="S352" s="823"/>
      <c r="T352" s="823"/>
      <c r="U352" s="209"/>
      <c r="V352" s="824" t="s">
        <v>428</v>
      </c>
      <c r="W352" s="825"/>
      <c r="X352" s="825"/>
      <c r="Y352" s="825"/>
      <c r="Z352" s="825"/>
      <c r="AA352" s="826"/>
      <c r="AC352" s="554"/>
      <c r="AD352" s="17"/>
      <c r="AE352" s="17"/>
      <c r="AF352" s="17"/>
      <c r="AG352" s="17"/>
      <c r="AH352" s="17"/>
      <c r="AI352" s="17"/>
    </row>
    <row r="353" spans="1:29" ht="13.5" thickTop="1">
      <c r="A353" s="98"/>
      <c r="B353" s="98"/>
      <c r="C353" s="98"/>
      <c r="D353" s="97"/>
      <c r="E353" s="98"/>
      <c r="F353" s="163"/>
      <c r="G353" s="97"/>
      <c r="H353" s="35"/>
      <c r="I353" s="7">
        <f t="shared" si="237"/>
        <v>8</v>
      </c>
      <c r="J353" s="247"/>
      <c r="K353" s="378" t="s">
        <v>40</v>
      </c>
      <c r="L353" s="832" t="s">
        <v>29</v>
      </c>
      <c r="M353" s="833"/>
      <c r="N353" s="833"/>
      <c r="O353" s="644">
        <f>O$66</f>
        <v>43739</v>
      </c>
      <c r="P353" s="379"/>
      <c r="Q353" s="380"/>
      <c r="R353" s="381"/>
      <c r="S353" s="382" t="s">
        <v>53</v>
      </c>
      <c r="T353" s="383">
        <f>'Input '!$B$5</f>
        <v>2020</v>
      </c>
      <c r="U353" s="379"/>
      <c r="V353" s="384"/>
      <c r="W353" s="385"/>
      <c r="X353" s="385"/>
      <c r="Y353" s="381"/>
      <c r="Z353" s="386"/>
      <c r="AA353" s="320"/>
      <c r="AC353" s="555"/>
    </row>
    <row r="354" spans="1:29">
      <c r="A354" s="85"/>
      <c r="B354" s="117"/>
      <c r="C354" s="117"/>
      <c r="D354" s="87"/>
      <c r="E354" s="87"/>
      <c r="F354" s="163"/>
      <c r="G354" s="163"/>
      <c r="H354" s="35"/>
      <c r="I354" s="7">
        <f t="shared" si="237"/>
        <v>9</v>
      </c>
      <c r="J354" s="247" t="s">
        <v>40</v>
      </c>
      <c r="K354" s="378" t="s">
        <v>40</v>
      </c>
      <c r="L354" s="834" t="s">
        <v>30</v>
      </c>
      <c r="M354" s="835"/>
      <c r="N354" s="835"/>
      <c r="O354" s="643">
        <f>VLOOKUP( G356,'Input '!$C$74:$D$194,2)</f>
        <v>45200</v>
      </c>
      <c r="P354" s="387"/>
      <c r="Q354" s="388"/>
      <c r="R354" s="389"/>
      <c r="S354" s="390" t="s">
        <v>54</v>
      </c>
      <c r="T354" s="221" t="str">
        <f>"1  OCT "&amp;RIGHT(FIXED(VALUE(T353-1),0,TRUE),2)</f>
        <v>1  OCT 19</v>
      </c>
      <c r="U354" s="387"/>
      <c r="V354" s="391"/>
      <c r="W354" s="282"/>
      <c r="X354" s="282"/>
      <c r="Y354" s="221" t="s">
        <v>503</v>
      </c>
      <c r="Z354" s="216"/>
      <c r="AA354" s="217"/>
      <c r="AC354" s="555"/>
    </row>
    <row r="355" spans="1:29" ht="16.5" thickBot="1">
      <c r="A355" s="85"/>
      <c r="B355" s="117"/>
      <c r="C355" s="117"/>
      <c r="D355" s="448"/>
      <c r="E355" s="161"/>
      <c r="F355" s="4"/>
      <c r="H355" s="32"/>
      <c r="I355" s="7">
        <f t="shared" si="237"/>
        <v>10</v>
      </c>
      <c r="J355" s="247"/>
      <c r="K355" s="378"/>
      <c r="L355" s="392"/>
      <c r="M355" s="282"/>
      <c r="N355" s="282"/>
      <c r="O355" s="282"/>
      <c r="P355" s="387"/>
      <c r="Q355" s="388"/>
      <c r="R355" s="389"/>
      <c r="S355" s="390"/>
      <c r="T355" s="221"/>
      <c r="U355" s="387"/>
      <c r="V355" s="391"/>
      <c r="W355" s="282"/>
      <c r="X355" s="282"/>
      <c r="Y355" s="221"/>
      <c r="Z355" s="216"/>
      <c r="AA355" s="217"/>
      <c r="AC355" s="555"/>
    </row>
    <row r="356" spans="1:29" ht="15.75" thickBot="1">
      <c r="A356" s="120"/>
      <c r="B356" s="104" t="s">
        <v>411</v>
      </c>
      <c r="C356" s="120"/>
      <c r="D356" s="145" t="str">
        <f>FIXED(HLOOKUP(G356,cwccis,4),0,TRUE)&amp;HLOOKUP(G356,cwccis,5)</f>
        <v>2023(Oct - Dec)</v>
      </c>
      <c r="E356" s="103"/>
      <c r="F356" s="180" t="s">
        <v>853</v>
      </c>
      <c r="G356" s="600" t="str">
        <f>G$69</f>
        <v>2024Q1</v>
      </c>
      <c r="H356" s="11"/>
      <c r="I356" s="7">
        <f t="shared" si="237"/>
        <v>11</v>
      </c>
      <c r="J356" s="393" t="s">
        <v>50</v>
      </c>
      <c r="K356" s="323" t="s">
        <v>51</v>
      </c>
      <c r="L356" s="394" t="s">
        <v>31</v>
      </c>
      <c r="M356" s="325" t="s">
        <v>32</v>
      </c>
      <c r="N356" s="325" t="s">
        <v>32</v>
      </c>
      <c r="O356" s="325" t="s">
        <v>33</v>
      </c>
      <c r="P356" s="387"/>
      <c r="Q356" s="394" t="s">
        <v>58</v>
      </c>
      <c r="R356" s="221" t="s">
        <v>31</v>
      </c>
      <c r="S356" s="221" t="s">
        <v>32</v>
      </c>
      <c r="T356" s="221" t="s">
        <v>33</v>
      </c>
      <c r="U356" s="387"/>
      <c r="V356" s="394" t="s">
        <v>71</v>
      </c>
      <c r="W356" s="599" t="s">
        <v>859</v>
      </c>
      <c r="X356" s="325"/>
      <c r="Y356" s="221" t="s">
        <v>31</v>
      </c>
      <c r="Z356" s="231" t="s">
        <v>32</v>
      </c>
      <c r="AA356" s="232" t="s">
        <v>34</v>
      </c>
      <c r="AC356" s="555"/>
    </row>
    <row r="357" spans="1:29">
      <c r="A357" s="85"/>
      <c r="B357" s="104" t="s">
        <v>412</v>
      </c>
      <c r="C357" s="120"/>
      <c r="D357" s="145" t="str">
        <f>FIXED(HLOOKUP(G357,cwccis,4),0,TRUE)&amp;HLOOKUP(G357,cwccis,5)</f>
        <v>2019(Oct - Dec)</v>
      </c>
      <c r="E357" s="86"/>
      <c r="F357" s="180" t="s">
        <v>510</v>
      </c>
      <c r="G357" s="120" t="str">
        <f>VLOOKUP(T353,'Input '!$B$74:$C$194,2,FALSE)</f>
        <v>2020Q1</v>
      </c>
      <c r="H357" s="11"/>
      <c r="I357" s="7">
        <f t="shared" si="237"/>
        <v>12</v>
      </c>
      <c r="J357" s="233" t="s">
        <v>35</v>
      </c>
      <c r="K357" s="233" t="s">
        <v>52</v>
      </c>
      <c r="L357" s="234" t="s">
        <v>56</v>
      </c>
      <c r="M357" s="237" t="s">
        <v>56</v>
      </c>
      <c r="N357" s="237" t="s">
        <v>57</v>
      </c>
      <c r="O357" s="237" t="s">
        <v>56</v>
      </c>
      <c r="P357" s="387"/>
      <c r="Q357" s="234" t="s">
        <v>57</v>
      </c>
      <c r="R357" s="235" t="s">
        <v>56</v>
      </c>
      <c r="S357" s="235" t="s">
        <v>56</v>
      </c>
      <c r="T357" s="235" t="s">
        <v>56</v>
      </c>
      <c r="U357" s="387"/>
      <c r="V357" s="234" t="s">
        <v>70</v>
      </c>
      <c r="W357" s="237" t="s">
        <v>57</v>
      </c>
      <c r="X357" s="237"/>
      <c r="Y357" s="235" t="s">
        <v>56</v>
      </c>
      <c r="Z357" s="235" t="s">
        <v>56</v>
      </c>
      <c r="AA357" s="238" t="s">
        <v>56</v>
      </c>
      <c r="AC357" s="555"/>
    </row>
    <row r="358" spans="1:29">
      <c r="A358" s="85"/>
      <c r="B358" s="120"/>
      <c r="C358" s="120"/>
      <c r="D358" s="87"/>
      <c r="E358" s="87"/>
      <c r="F358" s="162"/>
      <c r="G358" s="120"/>
      <c r="H358" s="11"/>
      <c r="I358" s="7">
        <f t="shared" si="237"/>
        <v>13</v>
      </c>
      <c r="J358" s="239" t="s">
        <v>385</v>
      </c>
      <c r="K358" s="239" t="s">
        <v>386</v>
      </c>
      <c r="L358" s="240" t="s">
        <v>387</v>
      </c>
      <c r="M358" s="239" t="s">
        <v>388</v>
      </c>
      <c r="N358" s="239" t="s">
        <v>389</v>
      </c>
      <c r="O358" s="239" t="s">
        <v>390</v>
      </c>
      <c r="P358" s="241"/>
      <c r="Q358" s="240" t="s">
        <v>391</v>
      </c>
      <c r="R358" s="242" t="s">
        <v>392</v>
      </c>
      <c r="S358" s="242" t="s">
        <v>393</v>
      </c>
      <c r="T358" s="242" t="s">
        <v>394</v>
      </c>
      <c r="U358" s="241"/>
      <c r="V358" s="240" t="s">
        <v>399</v>
      </c>
      <c r="W358" s="239" t="s">
        <v>395</v>
      </c>
      <c r="X358" s="239"/>
      <c r="Y358" s="242" t="s">
        <v>396</v>
      </c>
      <c r="Z358" s="242" t="s">
        <v>397</v>
      </c>
      <c r="AA358" s="243" t="s">
        <v>398</v>
      </c>
      <c r="AC358" s="555"/>
    </row>
    <row r="359" spans="1:29">
      <c r="A359" s="85"/>
      <c r="B359" s="120"/>
      <c r="C359" s="120"/>
      <c r="D359" s="103"/>
      <c r="E359" s="103"/>
      <c r="F359" s="162"/>
      <c r="G359" s="120"/>
      <c r="H359" s="93"/>
      <c r="I359" s="7">
        <f t="shared" si="237"/>
        <v>14</v>
      </c>
      <c r="J359" s="247"/>
      <c r="K359" s="493" t="s">
        <v>848</v>
      </c>
      <c r="L359" s="395"/>
      <c r="M359" s="295"/>
      <c r="N359" s="282"/>
      <c r="O359" s="295"/>
      <c r="P359" s="387"/>
      <c r="Q359" s="391"/>
      <c r="R359" s="389"/>
      <c r="S359" s="389"/>
      <c r="T359" s="389"/>
      <c r="U359" s="387"/>
      <c r="V359" s="391"/>
      <c r="W359" s="282"/>
      <c r="X359" s="282"/>
      <c r="Y359" s="389"/>
      <c r="Z359" s="216"/>
      <c r="AA359" s="217"/>
      <c r="AC359" s="555"/>
    </row>
    <row r="360" spans="1:29" ht="15.75">
      <c r="A360" s="146">
        <f>HLOOKUP(G356,cwccis,VLOOKUP(J360,row,2))</f>
        <v>1233.52</v>
      </c>
      <c r="B360" s="146">
        <f>HLOOKUP(G357,cwccis,VLOOKUP(J360,row,2))</f>
        <v>1038.1199999999999</v>
      </c>
      <c r="C360" s="146">
        <f t="shared" ref="C360:C367" si="238">HLOOKUP(G360,cwccis,VLOOKUP(J360,row,2))</f>
        <v>1041.2</v>
      </c>
      <c r="D360" s="145" t="str">
        <f t="shared" ref="D360:D367" si="239">FIXED(HLOOKUP(G360,cwccis,4),0,TRUE)&amp;HLOOKUP(G360,cwccis,5)</f>
        <v>2020(Jan - Mar)</v>
      </c>
      <c r="E360" s="145" t="str">
        <f t="shared" ref="E360:E367" si="240">J360</f>
        <v>03</v>
      </c>
      <c r="F360" s="171" t="str">
        <f t="shared" ref="F360:F367" si="241">" Midpoint "&amp;J360</f>
        <v xml:space="preserve"> Midpoint 03</v>
      </c>
      <c r="G360" s="126" t="s">
        <v>863</v>
      </c>
      <c r="H360" s="11"/>
      <c r="I360" s="7">
        <f t="shared" si="237"/>
        <v>15</v>
      </c>
      <c r="J360" s="246" t="s">
        <v>76</v>
      </c>
      <c r="K360" s="247" t="str">
        <f t="shared" ref="K360:K367" si="242">VLOOKUP(J360,row,3)</f>
        <v>RESERVOIRS</v>
      </c>
      <c r="L360" s="329">
        <v>0</v>
      </c>
      <c r="M360" s="330">
        <f t="shared" ref="M360:M367" si="243">L360*N360</f>
        <v>0</v>
      </c>
      <c r="N360" s="602">
        <v>0</v>
      </c>
      <c r="O360" s="273">
        <f t="shared" ref="O360:O367" si="244">M360+L360</f>
        <v>0</v>
      </c>
      <c r="P360" s="387"/>
      <c r="Q360" s="396">
        <f t="shared" ref="Q360:Q367" si="245">IF(O360=0,0,B360/A360-1)</f>
        <v>0</v>
      </c>
      <c r="R360" s="249">
        <f t="shared" ref="R360:R367" si="246">SUM(+L360*(1+Q360),0)</f>
        <v>0</v>
      </c>
      <c r="S360" s="249">
        <f t="shared" ref="S360:S367" si="247">SUM(+M360*(1+Q360),0)</f>
        <v>0</v>
      </c>
      <c r="T360" s="249">
        <f t="shared" ref="T360:T367" si="248">S360+R360</f>
        <v>0</v>
      </c>
      <c r="U360" s="387"/>
      <c r="V360" s="397">
        <f t="shared" ref="V360:V367" si="249">IF(T360=0,0,G360)</f>
        <v>0</v>
      </c>
      <c r="W360" s="398">
        <f t="shared" ref="W360:W367" si="250">IF(L360=0,0,C360/B360-1)</f>
        <v>0</v>
      </c>
      <c r="X360" s="398"/>
      <c r="Y360" s="249">
        <f t="shared" ref="Y360:Y367" si="251">SUM(+R360*(1+W360),0)</f>
        <v>0</v>
      </c>
      <c r="Z360" s="360">
        <f t="shared" ref="Z360:Z367" si="252">SUM(+S360*(1+W360),0)</f>
        <v>0</v>
      </c>
      <c r="AA360" s="260">
        <f t="shared" ref="AA360:AA367" si="253">Y360+Z360</f>
        <v>0</v>
      </c>
      <c r="AC360" s="555"/>
    </row>
    <row r="361" spans="1:29" ht="15.75">
      <c r="A361" s="146">
        <f>HLOOKUP(G356,cwccis,VLOOKUP(J361,row,2))</f>
        <v>1160.26</v>
      </c>
      <c r="B361" s="146">
        <f>HLOOKUP(G357,cwccis,VLOOKUP(J361,row,2))</f>
        <v>897.27</v>
      </c>
      <c r="C361" s="146">
        <f t="shared" si="238"/>
        <v>901</v>
      </c>
      <c r="D361" s="145" t="str">
        <f t="shared" si="239"/>
        <v>2020(Jan - Mar)</v>
      </c>
      <c r="E361" s="145" t="str">
        <f t="shared" si="240"/>
        <v>04</v>
      </c>
      <c r="F361" s="171" t="str">
        <f t="shared" si="241"/>
        <v xml:space="preserve"> Midpoint 04</v>
      </c>
      <c r="G361" s="126" t="s">
        <v>863</v>
      </c>
      <c r="H361" s="11"/>
      <c r="I361" s="7">
        <f t="shared" si="237"/>
        <v>16</v>
      </c>
      <c r="J361" s="246" t="s">
        <v>77</v>
      </c>
      <c r="K361" s="247" t="str">
        <f t="shared" si="242"/>
        <v>DAMS</v>
      </c>
      <c r="L361" s="329">
        <v>0</v>
      </c>
      <c r="M361" s="330">
        <f t="shared" si="243"/>
        <v>0</v>
      </c>
      <c r="N361" s="602">
        <v>0</v>
      </c>
      <c r="O361" s="273">
        <f t="shared" si="244"/>
        <v>0</v>
      </c>
      <c r="P361" s="387"/>
      <c r="Q361" s="396">
        <f t="shared" si="245"/>
        <v>0</v>
      </c>
      <c r="R361" s="249">
        <f t="shared" si="246"/>
        <v>0</v>
      </c>
      <c r="S361" s="249">
        <f t="shared" si="247"/>
        <v>0</v>
      </c>
      <c r="T361" s="249">
        <f t="shared" si="248"/>
        <v>0</v>
      </c>
      <c r="U361" s="387"/>
      <c r="V361" s="397">
        <f t="shared" si="249"/>
        <v>0</v>
      </c>
      <c r="W361" s="398">
        <f t="shared" si="250"/>
        <v>0</v>
      </c>
      <c r="X361" s="398"/>
      <c r="Y361" s="249">
        <f t="shared" si="251"/>
        <v>0</v>
      </c>
      <c r="Z361" s="360">
        <f t="shared" si="252"/>
        <v>0</v>
      </c>
      <c r="AA361" s="260">
        <f t="shared" si="253"/>
        <v>0</v>
      </c>
      <c r="AC361" s="555"/>
    </row>
    <row r="362" spans="1:29" ht="15.75">
      <c r="A362" s="146">
        <f>HLOOKUP(G356,cwccis,VLOOKUP(J362,row,2))</f>
        <v>1167.05</v>
      </c>
      <c r="B362" s="146">
        <f>HLOOKUP(G357,cwccis,VLOOKUP(J362,row,2))</f>
        <v>896.16</v>
      </c>
      <c r="C362" s="146">
        <f t="shared" si="238"/>
        <v>899.9</v>
      </c>
      <c r="D362" s="145" t="str">
        <f t="shared" si="239"/>
        <v>2020(Jan - Mar)</v>
      </c>
      <c r="E362" s="145" t="str">
        <f t="shared" si="240"/>
        <v>05</v>
      </c>
      <c r="F362" s="171" t="str">
        <f t="shared" si="241"/>
        <v xml:space="preserve"> Midpoint 05</v>
      </c>
      <c r="G362" s="126" t="s">
        <v>863</v>
      </c>
      <c r="H362" s="11"/>
      <c r="I362" s="7">
        <f t="shared" si="237"/>
        <v>17</v>
      </c>
      <c r="J362" s="246" t="s">
        <v>78</v>
      </c>
      <c r="K362" s="247" t="str">
        <f t="shared" si="242"/>
        <v>LOCKS</v>
      </c>
      <c r="L362" s="329">
        <v>0</v>
      </c>
      <c r="M362" s="330">
        <f t="shared" si="243"/>
        <v>0</v>
      </c>
      <c r="N362" s="602">
        <v>0</v>
      </c>
      <c r="O362" s="273">
        <f t="shared" si="244"/>
        <v>0</v>
      </c>
      <c r="P362" s="387"/>
      <c r="Q362" s="396">
        <f t="shared" si="245"/>
        <v>0</v>
      </c>
      <c r="R362" s="249">
        <f t="shared" si="246"/>
        <v>0</v>
      </c>
      <c r="S362" s="249">
        <f t="shared" si="247"/>
        <v>0</v>
      </c>
      <c r="T362" s="249">
        <f t="shared" si="248"/>
        <v>0</v>
      </c>
      <c r="U362" s="387"/>
      <c r="V362" s="397">
        <f t="shared" si="249"/>
        <v>0</v>
      </c>
      <c r="W362" s="398">
        <f t="shared" si="250"/>
        <v>0</v>
      </c>
      <c r="X362" s="398"/>
      <c r="Y362" s="249">
        <f t="shared" si="251"/>
        <v>0</v>
      </c>
      <c r="Z362" s="360">
        <f t="shared" si="252"/>
        <v>0</v>
      </c>
      <c r="AA362" s="260">
        <f t="shared" si="253"/>
        <v>0</v>
      </c>
      <c r="AC362" s="555"/>
    </row>
    <row r="363" spans="1:29" ht="15.75">
      <c r="A363" s="146">
        <f>HLOOKUP(G356,cwccis,VLOOKUP(J363,row,2))</f>
        <v>1144.9000000000001</v>
      </c>
      <c r="B363" s="146">
        <f>HLOOKUP(G357,cwccis,VLOOKUP(J363,row,2))</f>
        <v>880.38</v>
      </c>
      <c r="C363" s="146">
        <f t="shared" si="238"/>
        <v>883.42</v>
      </c>
      <c r="D363" s="145" t="str">
        <f t="shared" si="239"/>
        <v>2020(Jan - Mar)</v>
      </c>
      <c r="E363" s="145" t="str">
        <f t="shared" si="240"/>
        <v>06</v>
      </c>
      <c r="F363" s="171" t="str">
        <f t="shared" si="241"/>
        <v xml:space="preserve"> Midpoint 06</v>
      </c>
      <c r="G363" s="126" t="s">
        <v>863</v>
      </c>
      <c r="H363" s="11"/>
      <c r="I363" s="7">
        <f t="shared" si="237"/>
        <v>18</v>
      </c>
      <c r="J363" s="246" t="s">
        <v>79</v>
      </c>
      <c r="K363" s="247" t="str">
        <f t="shared" si="242"/>
        <v>FISH &amp; WILDLIFE FACILITIES</v>
      </c>
      <c r="L363" s="329">
        <v>0</v>
      </c>
      <c r="M363" s="330">
        <f t="shared" si="243"/>
        <v>0</v>
      </c>
      <c r="N363" s="602">
        <v>0</v>
      </c>
      <c r="O363" s="273">
        <f t="shared" si="244"/>
        <v>0</v>
      </c>
      <c r="P363" s="387"/>
      <c r="Q363" s="396">
        <f t="shared" si="245"/>
        <v>0</v>
      </c>
      <c r="R363" s="249">
        <f t="shared" si="246"/>
        <v>0</v>
      </c>
      <c r="S363" s="249">
        <f t="shared" si="247"/>
        <v>0</v>
      </c>
      <c r="T363" s="249">
        <f t="shared" si="248"/>
        <v>0</v>
      </c>
      <c r="U363" s="387"/>
      <c r="V363" s="397">
        <f t="shared" si="249"/>
        <v>0</v>
      </c>
      <c r="W363" s="398">
        <f t="shared" si="250"/>
        <v>0</v>
      </c>
      <c r="X363" s="398"/>
      <c r="Y363" s="249">
        <f t="shared" si="251"/>
        <v>0</v>
      </c>
      <c r="Z363" s="360">
        <f t="shared" si="252"/>
        <v>0</v>
      </c>
      <c r="AA363" s="260">
        <f t="shared" si="253"/>
        <v>0</v>
      </c>
      <c r="AC363" s="555"/>
    </row>
    <row r="364" spans="1:29" ht="15.75">
      <c r="A364" s="146">
        <f>HLOOKUP(G356,cwccis,VLOOKUP(J364,row,2))</f>
        <v>1063.71</v>
      </c>
      <c r="B364" s="146">
        <f>HLOOKUP(G357,cwccis,VLOOKUP(J364,row,2))</f>
        <v>811.48</v>
      </c>
      <c r="C364" s="146">
        <f t="shared" si="238"/>
        <v>812.05</v>
      </c>
      <c r="D364" s="145" t="str">
        <f t="shared" si="239"/>
        <v>2020(Jan - Mar)</v>
      </c>
      <c r="E364" s="145" t="str">
        <f t="shared" si="240"/>
        <v>07</v>
      </c>
      <c r="F364" s="171" t="str">
        <f t="shared" si="241"/>
        <v xml:space="preserve"> Midpoint 07</v>
      </c>
      <c r="G364" s="126" t="s">
        <v>863</v>
      </c>
      <c r="H364" s="11"/>
      <c r="I364" s="7">
        <f t="shared" si="237"/>
        <v>19</v>
      </c>
      <c r="J364" s="246" t="s">
        <v>80</v>
      </c>
      <c r="K364" s="247" t="str">
        <f t="shared" si="242"/>
        <v>POWER PLANT</v>
      </c>
      <c r="L364" s="329">
        <v>0</v>
      </c>
      <c r="M364" s="330">
        <f t="shared" si="243"/>
        <v>0</v>
      </c>
      <c r="N364" s="602">
        <v>0</v>
      </c>
      <c r="O364" s="273">
        <f t="shared" si="244"/>
        <v>0</v>
      </c>
      <c r="P364" s="387"/>
      <c r="Q364" s="396">
        <f t="shared" si="245"/>
        <v>0</v>
      </c>
      <c r="R364" s="249">
        <f t="shared" si="246"/>
        <v>0</v>
      </c>
      <c r="S364" s="249">
        <f t="shared" si="247"/>
        <v>0</v>
      </c>
      <c r="T364" s="249">
        <f t="shared" si="248"/>
        <v>0</v>
      </c>
      <c r="U364" s="387"/>
      <c r="V364" s="397">
        <f t="shared" si="249"/>
        <v>0</v>
      </c>
      <c r="W364" s="398">
        <f t="shared" si="250"/>
        <v>0</v>
      </c>
      <c r="X364" s="398"/>
      <c r="Y364" s="249">
        <f t="shared" si="251"/>
        <v>0</v>
      </c>
      <c r="Z364" s="360">
        <f t="shared" si="252"/>
        <v>0</v>
      </c>
      <c r="AA364" s="260">
        <f t="shared" si="253"/>
        <v>0</v>
      </c>
      <c r="AC364" s="555"/>
    </row>
    <row r="365" spans="1:29" s="445" customFormat="1" ht="15.75">
      <c r="A365" s="146">
        <f>HLOOKUP($G$69,cwccis,VLOOKUP(J365,row,2))</f>
        <v>1166.71</v>
      </c>
      <c r="B365" s="146">
        <f>HLOOKUP(G357,cwccis,VLOOKUP(J365,row,2))</f>
        <v>918.54</v>
      </c>
      <c r="C365" s="146">
        <f t="shared" si="238"/>
        <v>920.64</v>
      </c>
      <c r="D365" s="145" t="str">
        <f t="shared" si="239"/>
        <v>2020(Jan - Mar)</v>
      </c>
      <c r="E365" s="145" t="str">
        <f t="shared" si="240"/>
        <v>08</v>
      </c>
      <c r="F365" s="171" t="str">
        <f t="shared" si="241"/>
        <v xml:space="preserve"> Midpoint 08</v>
      </c>
      <c r="G365" s="126" t="s">
        <v>863</v>
      </c>
      <c r="H365" s="32"/>
      <c r="I365" s="7">
        <f t="shared" si="237"/>
        <v>20</v>
      </c>
      <c r="J365" s="246" t="s">
        <v>74</v>
      </c>
      <c r="K365" s="247" t="str">
        <f t="shared" si="242"/>
        <v>ROADS, RAILROADS &amp; BRIDGES</v>
      </c>
      <c r="L365" s="329">
        <v>0</v>
      </c>
      <c r="M365" s="330">
        <f t="shared" si="243"/>
        <v>0</v>
      </c>
      <c r="N365" s="602">
        <v>0</v>
      </c>
      <c r="O365" s="263">
        <f t="shared" si="244"/>
        <v>0</v>
      </c>
      <c r="P365" s="213"/>
      <c r="Q365" s="331">
        <f t="shared" si="245"/>
        <v>0</v>
      </c>
      <c r="R365" s="250">
        <f t="shared" si="246"/>
        <v>0</v>
      </c>
      <c r="S365" s="250">
        <f t="shared" si="247"/>
        <v>0</v>
      </c>
      <c r="T365" s="250">
        <f t="shared" si="248"/>
        <v>0</v>
      </c>
      <c r="U365" s="213"/>
      <c r="V365" s="332">
        <f t="shared" si="249"/>
        <v>0</v>
      </c>
      <c r="W365" s="331">
        <f t="shared" si="250"/>
        <v>0</v>
      </c>
      <c r="X365" s="331"/>
      <c r="Y365" s="250">
        <f t="shared" si="251"/>
        <v>0</v>
      </c>
      <c r="Z365" s="333">
        <f t="shared" si="252"/>
        <v>0</v>
      </c>
      <c r="AA365" s="260">
        <f t="shared" si="253"/>
        <v>0</v>
      </c>
      <c r="AC365" s="555"/>
    </row>
    <row r="366" spans="1:29" s="445" customFormat="1" ht="15.75">
      <c r="A366" s="146">
        <f>HLOOKUP($G$69,cwccis,VLOOKUP(J366,row,2))</f>
        <v>1196.3599999999999</v>
      </c>
      <c r="B366" s="146">
        <f>HLOOKUP(G357,cwccis,VLOOKUP(J366,row,2))</f>
        <v>951.95</v>
      </c>
      <c r="C366" s="146">
        <f t="shared" si="238"/>
        <v>957.07</v>
      </c>
      <c r="D366" s="145" t="str">
        <f t="shared" si="239"/>
        <v>2020(Jan - Mar)</v>
      </c>
      <c r="E366" s="145" t="str">
        <f t="shared" si="240"/>
        <v>09</v>
      </c>
      <c r="F366" s="171" t="str">
        <f t="shared" si="241"/>
        <v xml:space="preserve"> Midpoint 09</v>
      </c>
      <c r="G366" s="126" t="s">
        <v>863</v>
      </c>
      <c r="H366" s="32"/>
      <c r="I366" s="7">
        <f t="shared" si="237"/>
        <v>21</v>
      </c>
      <c r="J366" s="246" t="s">
        <v>81</v>
      </c>
      <c r="K366" s="247" t="str">
        <f t="shared" si="242"/>
        <v>CHANNELS &amp; CANALS</v>
      </c>
      <c r="L366" s="329">
        <v>0</v>
      </c>
      <c r="M366" s="330">
        <f t="shared" si="243"/>
        <v>0</v>
      </c>
      <c r="N366" s="602">
        <v>0</v>
      </c>
      <c r="O366" s="263">
        <f t="shared" si="244"/>
        <v>0</v>
      </c>
      <c r="P366" s="213"/>
      <c r="Q366" s="331">
        <f t="shared" si="245"/>
        <v>0</v>
      </c>
      <c r="R366" s="250">
        <f t="shared" si="246"/>
        <v>0</v>
      </c>
      <c r="S366" s="250">
        <f t="shared" si="247"/>
        <v>0</v>
      </c>
      <c r="T366" s="250">
        <f t="shared" si="248"/>
        <v>0</v>
      </c>
      <c r="U366" s="213"/>
      <c r="V366" s="332">
        <f t="shared" si="249"/>
        <v>0</v>
      </c>
      <c r="W366" s="331">
        <f t="shared" si="250"/>
        <v>0</v>
      </c>
      <c r="X366" s="331"/>
      <c r="Y366" s="250">
        <f t="shared" si="251"/>
        <v>0</v>
      </c>
      <c r="Z366" s="333">
        <f t="shared" si="252"/>
        <v>0</v>
      </c>
      <c r="AA366" s="260">
        <f t="shared" si="253"/>
        <v>0</v>
      </c>
      <c r="AC366" s="555"/>
    </row>
    <row r="367" spans="1:29" s="445" customFormat="1" ht="15.75">
      <c r="A367" s="146">
        <f>HLOOKUP($G$69,cwccis,VLOOKUP(J367,row,2))</f>
        <v>1140.73</v>
      </c>
      <c r="B367" s="146">
        <f>HLOOKUP(G357,cwccis,VLOOKUP(J367,row,2))</f>
        <v>905</v>
      </c>
      <c r="C367" s="146">
        <f t="shared" si="238"/>
        <v>908.51</v>
      </c>
      <c r="D367" s="145" t="str">
        <f t="shared" si="239"/>
        <v>2020(Jan - Mar)</v>
      </c>
      <c r="E367" s="145" t="str">
        <f t="shared" si="240"/>
        <v>10</v>
      </c>
      <c r="F367" s="171" t="str">
        <f t="shared" si="241"/>
        <v xml:space="preserve"> Midpoint 10</v>
      </c>
      <c r="G367" s="126" t="s">
        <v>863</v>
      </c>
      <c r="H367" s="32"/>
      <c r="I367" s="7">
        <f t="shared" si="237"/>
        <v>22</v>
      </c>
      <c r="J367" s="246" t="s">
        <v>82</v>
      </c>
      <c r="K367" s="247" t="str">
        <f t="shared" si="242"/>
        <v>BREAKWATER &amp; SEAWALLS</v>
      </c>
      <c r="L367" s="329">
        <v>0</v>
      </c>
      <c r="M367" s="330">
        <f t="shared" si="243"/>
        <v>0</v>
      </c>
      <c r="N367" s="602">
        <v>0</v>
      </c>
      <c r="O367" s="263">
        <f t="shared" si="244"/>
        <v>0</v>
      </c>
      <c r="P367" s="213"/>
      <c r="Q367" s="331">
        <f t="shared" si="245"/>
        <v>0</v>
      </c>
      <c r="R367" s="250">
        <f t="shared" si="246"/>
        <v>0</v>
      </c>
      <c r="S367" s="250">
        <f t="shared" si="247"/>
        <v>0</v>
      </c>
      <c r="T367" s="250">
        <f t="shared" si="248"/>
        <v>0</v>
      </c>
      <c r="U367" s="213"/>
      <c r="V367" s="332">
        <f t="shared" si="249"/>
        <v>0</v>
      </c>
      <c r="W367" s="331">
        <f t="shared" si="250"/>
        <v>0</v>
      </c>
      <c r="X367" s="331"/>
      <c r="Y367" s="250">
        <f t="shared" si="251"/>
        <v>0</v>
      </c>
      <c r="Z367" s="333">
        <f t="shared" si="252"/>
        <v>0</v>
      </c>
      <c r="AA367" s="260">
        <f t="shared" si="253"/>
        <v>0</v>
      </c>
      <c r="AC367" s="555"/>
    </row>
    <row r="368" spans="1:29">
      <c r="A368" s="85"/>
      <c r="B368" s="120"/>
      <c r="C368" s="120"/>
      <c r="D368" s="103"/>
      <c r="E368" s="103"/>
      <c r="F368" s="162"/>
      <c r="G368" s="103"/>
      <c r="H368" s="93"/>
      <c r="I368" s="7">
        <f>I364+1</f>
        <v>20</v>
      </c>
      <c r="J368" s="399" t="s">
        <v>40</v>
      </c>
      <c r="K368" s="334"/>
      <c r="L368" s="329" t="s">
        <v>40</v>
      </c>
      <c r="M368" s="336"/>
      <c r="N368" s="337"/>
      <c r="O368" s="249"/>
      <c r="P368" s="387"/>
      <c r="Q368" s="396"/>
      <c r="R368" s="249"/>
      <c r="S368" s="249"/>
      <c r="T368" s="249"/>
      <c r="U368" s="387"/>
      <c r="V368" s="400"/>
      <c r="W368" s="398"/>
      <c r="X368" s="398"/>
      <c r="Y368" s="249"/>
      <c r="Z368" s="360"/>
      <c r="AA368" s="260"/>
      <c r="AC368" s="555"/>
    </row>
    <row r="369" spans="1:35" ht="15">
      <c r="A369" s="85"/>
      <c r="B369" s="120"/>
      <c r="C369" s="120"/>
      <c r="D369" s="103"/>
      <c r="E369" s="103"/>
      <c r="F369" s="162"/>
      <c r="G369" s="103"/>
      <c r="H369" s="93"/>
      <c r="I369" s="7">
        <f t="shared" si="237"/>
        <v>21</v>
      </c>
      <c r="J369" s="401"/>
      <c r="K369" s="402"/>
      <c r="L369" s="254" t="s">
        <v>36</v>
      </c>
      <c r="M369" s="256" t="s">
        <v>36</v>
      </c>
      <c r="N369" s="603" t="s">
        <v>36</v>
      </c>
      <c r="O369" s="403" t="s">
        <v>36</v>
      </c>
      <c r="P369" s="387"/>
      <c r="Q369" s="404"/>
      <c r="R369" s="403" t="s">
        <v>36</v>
      </c>
      <c r="S369" s="403" t="s">
        <v>36</v>
      </c>
      <c r="T369" s="403" t="s">
        <v>36</v>
      </c>
      <c r="U369" s="387"/>
      <c r="V369" s="404"/>
      <c r="W369" s="370"/>
      <c r="X369" s="370"/>
      <c r="Y369" s="403" t="s">
        <v>36</v>
      </c>
      <c r="Z369" s="405" t="s">
        <v>36</v>
      </c>
      <c r="AA369" s="340" t="s">
        <v>36</v>
      </c>
      <c r="AC369" s="555"/>
      <c r="AE369" s="15"/>
      <c r="AF369" s="15"/>
      <c r="AG369" s="15"/>
      <c r="AH369" s="15"/>
      <c r="AI369" s="15"/>
    </row>
    <row r="370" spans="1:35" ht="15">
      <c r="A370" s="85"/>
      <c r="B370" s="120"/>
      <c r="C370" s="120"/>
      <c r="D370" s="87"/>
      <c r="E370" s="87"/>
      <c r="F370" s="172"/>
      <c r="G370" s="87"/>
      <c r="H370" s="93"/>
      <c r="I370" s="7">
        <f t="shared" si="237"/>
        <v>22</v>
      </c>
      <c r="J370" s="401"/>
      <c r="K370" s="259" t="s">
        <v>64</v>
      </c>
      <c r="L370" s="248">
        <f>SUM(L360:L368)</f>
        <v>0</v>
      </c>
      <c r="M370" s="250">
        <f>SUM(M360:M368)</f>
        <v>0</v>
      </c>
      <c r="N370" s="440">
        <f>IF(L370&gt;0,O370/L370-1,0)</f>
        <v>0</v>
      </c>
      <c r="O370" s="284">
        <f>L370+M370</f>
        <v>0</v>
      </c>
      <c r="P370" s="387"/>
      <c r="Q370" s="391"/>
      <c r="R370" s="249">
        <f>SUM(R360:R368)</f>
        <v>0</v>
      </c>
      <c r="S370" s="249">
        <f>SUM(S360:S368)</f>
        <v>0</v>
      </c>
      <c r="T370" s="249">
        <f>R370+S370</f>
        <v>0</v>
      </c>
      <c r="U370" s="387"/>
      <c r="V370" s="391"/>
      <c r="W370" s="282"/>
      <c r="X370" s="282"/>
      <c r="Y370" s="249">
        <f>SUM(Y360:Y368)</f>
        <v>0</v>
      </c>
      <c r="Z370" s="360">
        <f>SUM(Z360:Z368)</f>
        <v>0</v>
      </c>
      <c r="AA370" s="260">
        <f>Y370+Z370</f>
        <v>0</v>
      </c>
      <c r="AC370" s="561">
        <f>SUM(AA360:AA368)</f>
        <v>0</v>
      </c>
      <c r="AD370" s="15"/>
      <c r="AE370" s="17"/>
      <c r="AF370" s="17"/>
      <c r="AG370" s="17"/>
      <c r="AH370" s="17"/>
      <c r="AI370" s="17"/>
    </row>
    <row r="371" spans="1:35" ht="15">
      <c r="A371" s="85"/>
      <c r="B371" s="120"/>
      <c r="C371" s="120"/>
      <c r="D371" s="87"/>
      <c r="E371" s="87"/>
      <c r="F371" s="172"/>
      <c r="G371" s="87"/>
      <c r="H371" s="93"/>
      <c r="I371" s="7">
        <f t="shared" si="237"/>
        <v>23</v>
      </c>
      <c r="J371" s="401"/>
      <c r="K371" s="247"/>
      <c r="L371" s="261"/>
      <c r="M371" s="269"/>
      <c r="N371" s="604"/>
      <c r="O371" s="273"/>
      <c r="P371" s="387"/>
      <c r="Q371" s="391"/>
      <c r="R371" s="273"/>
      <c r="S371" s="273"/>
      <c r="T371" s="273"/>
      <c r="U371" s="387"/>
      <c r="V371" s="391"/>
      <c r="W371" s="282"/>
      <c r="X371" s="282"/>
      <c r="Y371" s="273"/>
      <c r="Z371" s="406"/>
      <c r="AA371" s="265"/>
      <c r="AC371" s="555"/>
      <c r="AD371" s="15"/>
      <c r="AE371" s="17"/>
      <c r="AF371" s="17"/>
      <c r="AG371" s="17"/>
      <c r="AH371" s="17"/>
      <c r="AI371" s="17"/>
    </row>
    <row r="372" spans="1:35" ht="15.75">
      <c r="A372" s="147">
        <f>HLOOKUP(G356,cwccis,VLOOKUP(E372,row,2))</f>
        <v>1149.32</v>
      </c>
      <c r="B372" s="148">
        <f>HLOOKUP(G357,cwccis,VLOOKUP(E372,row,2))</f>
        <v>893.31</v>
      </c>
      <c r="C372" s="146">
        <f>HLOOKUP(G372,cwccis,VLOOKUP(E372,row,2))</f>
        <v>844.49</v>
      </c>
      <c r="D372" s="145" t="str">
        <f>FIXED(HLOOKUP(G372,cwccis,4),0,TRUE)&amp;HLOOKUP(G372,cwccis,5)</f>
        <v>2017(Oct - Dec)</v>
      </c>
      <c r="E372" s="447" t="s">
        <v>677</v>
      </c>
      <c r="F372" s="162" t="s">
        <v>400</v>
      </c>
      <c r="G372" s="126" t="s">
        <v>715</v>
      </c>
      <c r="H372" s="11"/>
      <c r="I372" s="7">
        <f t="shared" si="237"/>
        <v>24</v>
      </c>
      <c r="J372" s="266" t="s">
        <v>59</v>
      </c>
      <c r="K372" s="407" t="s">
        <v>37</v>
      </c>
      <c r="L372" s="329">
        <v>0</v>
      </c>
      <c r="M372" s="330">
        <f>L372*N372</f>
        <v>0</v>
      </c>
      <c r="N372" s="605">
        <v>0</v>
      </c>
      <c r="O372" s="273">
        <f>L372+M372</f>
        <v>0</v>
      </c>
      <c r="P372" s="387"/>
      <c r="Q372" s="396">
        <f>IF(O372=0,0,B372/A372-1)</f>
        <v>0</v>
      </c>
      <c r="R372" s="249">
        <f>SUM(+L372*(1+Q372),0)</f>
        <v>0</v>
      </c>
      <c r="S372" s="249">
        <f>SUM(+M372*(1+Q372),0)</f>
        <v>0</v>
      </c>
      <c r="T372" s="249">
        <f>S372+R372</f>
        <v>0</v>
      </c>
      <c r="U372" s="387"/>
      <c r="V372" s="397">
        <f>IF(T372=0,0,G372)</f>
        <v>0</v>
      </c>
      <c r="W372" s="398">
        <f>IF(L372=0,0,C372/B372-1)</f>
        <v>0</v>
      </c>
      <c r="X372" s="398"/>
      <c r="Y372" s="249">
        <f>SUM(+R372*(1+W372),0)</f>
        <v>0</v>
      </c>
      <c r="Z372" s="360">
        <f>SUM(+S372*(1+W372),0)</f>
        <v>0</v>
      </c>
      <c r="AA372" s="260">
        <f>Y372+Z372</f>
        <v>0</v>
      </c>
      <c r="AC372" s="561">
        <f>AA372</f>
        <v>0</v>
      </c>
      <c r="AD372" s="15"/>
      <c r="AE372" s="17"/>
      <c r="AF372" s="17"/>
      <c r="AG372" s="17"/>
      <c r="AH372" s="17"/>
      <c r="AI372" s="17"/>
    </row>
    <row r="373" spans="1:35" ht="24">
      <c r="A373" s="99"/>
      <c r="B373" s="102"/>
      <c r="C373" s="102"/>
      <c r="D373" s="86"/>
      <c r="E373" s="86"/>
      <c r="F373" s="738" t="s">
        <v>678</v>
      </c>
      <c r="G373" s="87"/>
      <c r="H373" s="93"/>
      <c r="I373" s="7">
        <f t="shared" si="237"/>
        <v>25</v>
      </c>
      <c r="J373" s="401"/>
      <c r="K373" s="409"/>
      <c r="L373" s="345"/>
      <c r="M373" s="410"/>
      <c r="N373" s="439"/>
      <c r="O373" s="273"/>
      <c r="P373" s="387"/>
      <c r="Q373" s="391"/>
      <c r="R373" s="273"/>
      <c r="S373" s="273"/>
      <c r="T373" s="273"/>
      <c r="U373" s="387"/>
      <c r="V373" s="411"/>
      <c r="W373" s="282"/>
      <c r="X373" s="282"/>
      <c r="Y373" s="273"/>
      <c r="Z373" s="406"/>
      <c r="AA373" s="265"/>
      <c r="AC373" s="562"/>
      <c r="AD373" s="15"/>
      <c r="AE373" s="17"/>
      <c r="AF373" s="17"/>
      <c r="AG373" s="17"/>
      <c r="AH373" s="17"/>
      <c r="AI373" s="17"/>
    </row>
    <row r="374" spans="1:35" ht="16.5" customHeight="1">
      <c r="A374" s="99"/>
      <c r="B374" s="102"/>
      <c r="C374" s="102"/>
      <c r="D374" s="86"/>
      <c r="E374" s="86"/>
      <c r="F374" s="172"/>
      <c r="G374" s="87"/>
      <c r="H374" s="93"/>
      <c r="I374" s="7">
        <f t="shared" si="237"/>
        <v>26</v>
      </c>
      <c r="J374" s="601">
        <v>30</v>
      </c>
      <c r="K374" s="200" t="s">
        <v>38</v>
      </c>
      <c r="L374" s="408"/>
      <c r="M374" s="273"/>
      <c r="N374" s="439"/>
      <c r="O374" s="273"/>
      <c r="P374" s="387"/>
      <c r="Q374" s="396"/>
      <c r="R374" s="273"/>
      <c r="S374" s="273"/>
      <c r="T374" s="273"/>
      <c r="U374" s="387"/>
      <c r="V374" s="391"/>
      <c r="W374" s="398"/>
      <c r="X374" s="398"/>
      <c r="Y374" s="273"/>
      <c r="Z374" s="406"/>
      <c r="AA374" s="265"/>
      <c r="AC374" s="555"/>
      <c r="AD374" s="15"/>
      <c r="AE374" s="17"/>
      <c r="AF374" s="17"/>
      <c r="AG374" s="17"/>
      <c r="AH374" s="17"/>
      <c r="AI374" s="17"/>
    </row>
    <row r="375" spans="1:35" ht="15.75">
      <c r="A375" s="149">
        <f>HLOOKUP(G356,cwccis,VLOOKUP(J374,row,2))</f>
        <v>1.0382499999999999</v>
      </c>
      <c r="B375" s="149">
        <f>HLOOKUP(G357,cwccis,VLOOKUP(J374,row,2))</f>
        <v>1</v>
      </c>
      <c r="C375" s="150">
        <f>HLOOKUP(G375,cwccis,VLOOKUP(J374,row,2))</f>
        <v>1</v>
      </c>
      <c r="D375" s="145" t="str">
        <f>FIXED(HLOOKUP(G375,cwccis,4),0,TRUE)&amp;HLOOKUP(G375,cwccis,5)</f>
        <v>2018(Jan - Mar)</v>
      </c>
      <c r="E375" s="145">
        <f>J374</f>
        <v>30</v>
      </c>
      <c r="F375" s="173" t="s">
        <v>856</v>
      </c>
      <c r="G375" s="126" t="s">
        <v>862</v>
      </c>
      <c r="H375" s="13"/>
      <c r="I375" s="7">
        <f t="shared" si="237"/>
        <v>27</v>
      </c>
      <c r="J375" s="347">
        <f>'Input '!$D$11</f>
        <v>2.5000000000000001E-2</v>
      </c>
      <c r="K375" s="349" t="s">
        <v>42</v>
      </c>
      <c r="L375" s="348">
        <f>L370*J375</f>
        <v>0</v>
      </c>
      <c r="M375" s="412">
        <f t="shared" ref="M375:M385" si="254">L375*N375</f>
        <v>0</v>
      </c>
      <c r="N375" s="606">
        <v>0.1</v>
      </c>
      <c r="O375" s="249">
        <f t="shared" ref="O375:O385" si="255">M375+L375</f>
        <v>0</v>
      </c>
      <c r="P375" s="387"/>
      <c r="Q375" s="396">
        <f t="shared" ref="Q375:Q385" si="256">IF(O375=0,0,B375/A375-1)</f>
        <v>0</v>
      </c>
      <c r="R375" s="249">
        <f t="shared" ref="R375:R385" si="257">SUM(+L375*(1+Q375),0)</f>
        <v>0</v>
      </c>
      <c r="S375" s="249">
        <f t="shared" ref="S375:S385" si="258">SUM(+M375*(1+Q375),0)</f>
        <v>0</v>
      </c>
      <c r="T375" s="249">
        <f t="shared" ref="T375:T385" si="259">S375+R375</f>
        <v>0</v>
      </c>
      <c r="U375" s="387"/>
      <c r="V375" s="397">
        <f t="shared" ref="V375:V385" si="260">IF(T375=0,0,G375)</f>
        <v>0</v>
      </c>
      <c r="W375" s="398">
        <f t="shared" ref="W375:W385" si="261">IF(L375=0,0,C375/B375-1)</f>
        <v>0</v>
      </c>
      <c r="X375" s="398"/>
      <c r="Y375" s="249">
        <f t="shared" ref="Y375:Y385" si="262">SUM(+R375*(1+W375),0)</f>
        <v>0</v>
      </c>
      <c r="Z375" s="360">
        <f t="shared" ref="Z375:Z385" si="263">SUM(+S375*(1+W375),0)</f>
        <v>0</v>
      </c>
      <c r="AA375" s="260">
        <f t="shared" ref="AA375:AA385" si="264">Y375+Z375</f>
        <v>0</v>
      </c>
      <c r="AC375" s="561">
        <f t="shared" ref="AC375:AC384" si="265">AA375</f>
        <v>0</v>
      </c>
      <c r="AD375" s="15"/>
      <c r="AE375" s="17"/>
      <c r="AF375" s="17"/>
      <c r="AG375" s="17"/>
      <c r="AH375" s="17"/>
      <c r="AI375" s="17"/>
    </row>
    <row r="376" spans="1:35" ht="15">
      <c r="A376" s="149">
        <f>A375</f>
        <v>1.0382499999999999</v>
      </c>
      <c r="B376" s="149">
        <f>B375</f>
        <v>1</v>
      </c>
      <c r="C376" s="150">
        <f>C375</f>
        <v>1</v>
      </c>
      <c r="D376" s="146" t="str">
        <f>D375</f>
        <v>2018(Jan - Mar)</v>
      </c>
      <c r="E376" s="145">
        <f>J374</f>
        <v>30</v>
      </c>
      <c r="F376" s="174" t="str">
        <f>"From "&amp;F375</f>
        <v>From ENTER Design mid point period</v>
      </c>
      <c r="G376" s="146" t="str">
        <f>G375</f>
        <v>2018Q2</v>
      </c>
      <c r="H376" s="95"/>
      <c r="I376" s="7">
        <f t="shared" si="237"/>
        <v>28</v>
      </c>
      <c r="J376" s="347">
        <f>'Input '!$D$13</f>
        <v>0.01</v>
      </c>
      <c r="K376" s="349" t="s">
        <v>43</v>
      </c>
      <c r="L376" s="348">
        <f>L370*J376</f>
        <v>0</v>
      </c>
      <c r="M376" s="412">
        <f t="shared" si="254"/>
        <v>0</v>
      </c>
      <c r="N376" s="437">
        <f>N375</f>
        <v>0.1</v>
      </c>
      <c r="O376" s="249">
        <f t="shared" si="255"/>
        <v>0</v>
      </c>
      <c r="P376" s="387"/>
      <c r="Q376" s="396">
        <f t="shared" si="256"/>
        <v>0</v>
      </c>
      <c r="R376" s="249">
        <f t="shared" si="257"/>
        <v>0</v>
      </c>
      <c r="S376" s="249">
        <f t="shared" si="258"/>
        <v>0</v>
      </c>
      <c r="T376" s="249">
        <f t="shared" si="259"/>
        <v>0</v>
      </c>
      <c r="U376" s="387"/>
      <c r="V376" s="397">
        <f t="shared" si="260"/>
        <v>0</v>
      </c>
      <c r="W376" s="398">
        <f t="shared" si="261"/>
        <v>0</v>
      </c>
      <c r="X376" s="398"/>
      <c r="Y376" s="249">
        <f t="shared" si="262"/>
        <v>0</v>
      </c>
      <c r="Z376" s="360">
        <f t="shared" si="263"/>
        <v>0</v>
      </c>
      <c r="AA376" s="260">
        <f t="shared" si="264"/>
        <v>0</v>
      </c>
      <c r="AC376" s="561">
        <f t="shared" si="265"/>
        <v>0</v>
      </c>
      <c r="AD376" s="15"/>
      <c r="AE376" s="17"/>
      <c r="AF376" s="17"/>
      <c r="AG376" s="17"/>
      <c r="AH376" s="17"/>
      <c r="AI376" s="17"/>
    </row>
    <row r="377" spans="1:35" ht="15">
      <c r="A377" s="149">
        <f t="shared" ref="A377:C379" si="266">A376</f>
        <v>1.0382499999999999</v>
      </c>
      <c r="B377" s="149">
        <f t="shared" si="266"/>
        <v>1</v>
      </c>
      <c r="C377" s="150">
        <f t="shared" si="266"/>
        <v>1</v>
      </c>
      <c r="D377" s="146" t="str">
        <f>D375</f>
        <v>2018(Jan - Mar)</v>
      </c>
      <c r="E377" s="145">
        <f>J374</f>
        <v>30</v>
      </c>
      <c r="F377" s="174" t="str">
        <f>"From "&amp;F375</f>
        <v>From ENTER Design mid point period</v>
      </c>
      <c r="G377" s="146" t="str">
        <f>G375</f>
        <v>2018Q2</v>
      </c>
      <c r="H377" s="95"/>
      <c r="I377" s="7">
        <f t="shared" si="237"/>
        <v>29</v>
      </c>
      <c r="J377" s="347">
        <f>'Input '!$D$14</f>
        <v>0.15</v>
      </c>
      <c r="K377" s="349" t="s">
        <v>44</v>
      </c>
      <c r="L377" s="348">
        <f>L370*J377</f>
        <v>0</v>
      </c>
      <c r="M377" s="412">
        <f t="shared" si="254"/>
        <v>0</v>
      </c>
      <c r="N377" s="437">
        <f t="shared" ref="N377:N384" si="267">N376</f>
        <v>0.1</v>
      </c>
      <c r="O377" s="249">
        <f t="shared" si="255"/>
        <v>0</v>
      </c>
      <c r="P377" s="387"/>
      <c r="Q377" s="396">
        <f t="shared" si="256"/>
        <v>0</v>
      </c>
      <c r="R377" s="249">
        <f t="shared" si="257"/>
        <v>0</v>
      </c>
      <c r="S377" s="249">
        <f t="shared" si="258"/>
        <v>0</v>
      </c>
      <c r="T377" s="249">
        <f t="shared" si="259"/>
        <v>0</v>
      </c>
      <c r="U377" s="387"/>
      <c r="V377" s="397">
        <f t="shared" si="260"/>
        <v>0</v>
      </c>
      <c r="W377" s="398">
        <f t="shared" si="261"/>
        <v>0</v>
      </c>
      <c r="X377" s="398"/>
      <c r="Y377" s="249">
        <f t="shared" si="262"/>
        <v>0</v>
      </c>
      <c r="Z377" s="360">
        <f t="shared" si="263"/>
        <v>0</v>
      </c>
      <c r="AA377" s="260">
        <f t="shared" si="264"/>
        <v>0</v>
      </c>
      <c r="AC377" s="561">
        <f t="shared" si="265"/>
        <v>0</v>
      </c>
      <c r="AD377" s="15"/>
      <c r="AE377" s="17"/>
      <c r="AF377" s="17"/>
      <c r="AG377" s="17"/>
      <c r="AH377" s="17"/>
      <c r="AI377" s="17"/>
    </row>
    <row r="378" spans="1:35" ht="15">
      <c r="A378" s="149">
        <f t="shared" si="266"/>
        <v>1.0382499999999999</v>
      </c>
      <c r="B378" s="149">
        <f t="shared" si="266"/>
        <v>1</v>
      </c>
      <c r="C378" s="150">
        <f t="shared" si="266"/>
        <v>1</v>
      </c>
      <c r="D378" s="146" t="str">
        <f>D375</f>
        <v>2018(Jan - Mar)</v>
      </c>
      <c r="E378" s="145">
        <f>J374</f>
        <v>30</v>
      </c>
      <c r="F378" s="174" t="str">
        <f>"From "&amp;F375</f>
        <v>From ENTER Design mid point period</v>
      </c>
      <c r="G378" s="146" t="str">
        <f>G375</f>
        <v>2018Q2</v>
      </c>
      <c r="H378" s="95"/>
      <c r="I378" s="7">
        <f t="shared" si="237"/>
        <v>30</v>
      </c>
      <c r="J378" s="347">
        <f>'Input '!$D$15</f>
        <v>0.01</v>
      </c>
      <c r="K378" s="349" t="s">
        <v>512</v>
      </c>
      <c r="L378" s="348">
        <f>L370*J378</f>
        <v>0</v>
      </c>
      <c r="M378" s="412">
        <f t="shared" si="254"/>
        <v>0</v>
      </c>
      <c r="N378" s="437">
        <f t="shared" si="267"/>
        <v>0.1</v>
      </c>
      <c r="O378" s="249">
        <f t="shared" si="255"/>
        <v>0</v>
      </c>
      <c r="P378" s="387"/>
      <c r="Q378" s="396">
        <f t="shared" si="256"/>
        <v>0</v>
      </c>
      <c r="R378" s="249">
        <f t="shared" si="257"/>
        <v>0</v>
      </c>
      <c r="S378" s="249">
        <f t="shared" si="258"/>
        <v>0</v>
      </c>
      <c r="T378" s="249">
        <f t="shared" si="259"/>
        <v>0</v>
      </c>
      <c r="U378" s="387"/>
      <c r="V378" s="397">
        <f t="shared" si="260"/>
        <v>0</v>
      </c>
      <c r="W378" s="398">
        <f t="shared" si="261"/>
        <v>0</v>
      </c>
      <c r="X378" s="398"/>
      <c r="Y378" s="249">
        <f t="shared" si="262"/>
        <v>0</v>
      </c>
      <c r="Z378" s="360">
        <f t="shared" si="263"/>
        <v>0</v>
      </c>
      <c r="AA378" s="260">
        <f t="shared" si="264"/>
        <v>0</v>
      </c>
      <c r="AC378" s="561">
        <f t="shared" si="265"/>
        <v>0</v>
      </c>
      <c r="AD378" s="15"/>
      <c r="AE378" s="17"/>
      <c r="AF378" s="17"/>
      <c r="AG378" s="17"/>
      <c r="AH378" s="17"/>
      <c r="AI378" s="17"/>
    </row>
    <row r="379" spans="1:35" ht="15" customHeight="1">
      <c r="A379" s="149">
        <f t="shared" si="266"/>
        <v>1.0382499999999999</v>
      </c>
      <c r="B379" s="149">
        <f t="shared" si="266"/>
        <v>1</v>
      </c>
      <c r="C379" s="150">
        <f t="shared" si="266"/>
        <v>1</v>
      </c>
      <c r="D379" s="146" t="str">
        <f>D376</f>
        <v>2018(Jan - Mar)</v>
      </c>
      <c r="E379" s="145">
        <f>J374</f>
        <v>30</v>
      </c>
      <c r="F379" s="174" t="str">
        <f>"From "&amp;F376</f>
        <v>From From ENTER Design mid point period</v>
      </c>
      <c r="G379" s="146" t="str">
        <f>G376</f>
        <v>2018Q2</v>
      </c>
      <c r="H379" s="29"/>
      <c r="I379" s="7">
        <f t="shared" si="237"/>
        <v>31</v>
      </c>
      <c r="J379" s="347">
        <f>'Input '!$D$16</f>
        <v>0.01</v>
      </c>
      <c r="K379" s="350" t="s">
        <v>513</v>
      </c>
      <c r="L379" s="348">
        <f>L370*J379</f>
        <v>0</v>
      </c>
      <c r="M379" s="330">
        <f t="shared" si="254"/>
        <v>0</v>
      </c>
      <c r="N379" s="437">
        <f t="shared" si="267"/>
        <v>0.1</v>
      </c>
      <c r="O379" s="250">
        <f t="shared" si="255"/>
        <v>0</v>
      </c>
      <c r="P379" s="213"/>
      <c r="Q379" s="331">
        <f t="shared" si="256"/>
        <v>0</v>
      </c>
      <c r="R379" s="250">
        <f t="shared" si="257"/>
        <v>0</v>
      </c>
      <c r="S379" s="250">
        <f t="shared" si="258"/>
        <v>0</v>
      </c>
      <c r="T379" s="250">
        <f t="shared" si="259"/>
        <v>0</v>
      </c>
      <c r="U379" s="213"/>
      <c r="V379" s="332">
        <f t="shared" si="260"/>
        <v>0</v>
      </c>
      <c r="W379" s="331">
        <f t="shared" si="261"/>
        <v>0</v>
      </c>
      <c r="X379" s="331"/>
      <c r="Y379" s="250">
        <f t="shared" si="262"/>
        <v>0</v>
      </c>
      <c r="Z379" s="333">
        <f t="shared" si="263"/>
        <v>0</v>
      </c>
      <c r="AA379" s="260">
        <f t="shared" si="264"/>
        <v>0</v>
      </c>
      <c r="AC379" s="561">
        <f t="shared" si="265"/>
        <v>0</v>
      </c>
      <c r="AD379" s="15"/>
      <c r="AE379" s="17"/>
      <c r="AF379" s="17"/>
      <c r="AG379" s="17"/>
      <c r="AH379" s="17"/>
      <c r="AI379" s="17"/>
    </row>
    <row r="380" spans="1:35" ht="15">
      <c r="A380" s="149">
        <f>A378</f>
        <v>1.0382499999999999</v>
      </c>
      <c r="B380" s="149">
        <f>B378</f>
        <v>1</v>
      </c>
      <c r="C380" s="150">
        <f>C378</f>
        <v>1</v>
      </c>
      <c r="D380" s="146" t="str">
        <f>D375</f>
        <v>2018(Jan - Mar)</v>
      </c>
      <c r="E380" s="145">
        <f>J374</f>
        <v>30</v>
      </c>
      <c r="F380" s="174" t="str">
        <f>"From "&amp;F375</f>
        <v>From ENTER Design mid point period</v>
      </c>
      <c r="G380" s="146" t="str">
        <f>G375</f>
        <v>2018Q2</v>
      </c>
      <c r="H380" s="95"/>
      <c r="I380" s="7">
        <f t="shared" si="237"/>
        <v>32</v>
      </c>
      <c r="J380" s="347">
        <f>'Input '!$D$17</f>
        <v>0.01</v>
      </c>
      <c r="K380" s="349" t="s">
        <v>45</v>
      </c>
      <c r="L380" s="348">
        <f>L370*J380</f>
        <v>0</v>
      </c>
      <c r="M380" s="412">
        <f t="shared" si="254"/>
        <v>0</v>
      </c>
      <c r="N380" s="437">
        <f t="shared" si="267"/>
        <v>0.1</v>
      </c>
      <c r="O380" s="249">
        <f t="shared" si="255"/>
        <v>0</v>
      </c>
      <c r="P380" s="387"/>
      <c r="Q380" s="396">
        <f t="shared" si="256"/>
        <v>0</v>
      </c>
      <c r="R380" s="249">
        <f t="shared" si="257"/>
        <v>0</v>
      </c>
      <c r="S380" s="249">
        <f t="shared" si="258"/>
        <v>0</v>
      </c>
      <c r="T380" s="249">
        <f t="shared" si="259"/>
        <v>0</v>
      </c>
      <c r="U380" s="387"/>
      <c r="V380" s="397">
        <f t="shared" si="260"/>
        <v>0</v>
      </c>
      <c r="W380" s="398">
        <f t="shared" si="261"/>
        <v>0</v>
      </c>
      <c r="X380" s="398"/>
      <c r="Y380" s="249">
        <f t="shared" si="262"/>
        <v>0</v>
      </c>
      <c r="Z380" s="360">
        <f t="shared" si="263"/>
        <v>0</v>
      </c>
      <c r="AA380" s="260">
        <f t="shared" si="264"/>
        <v>0</v>
      </c>
      <c r="AC380" s="561">
        <f t="shared" si="265"/>
        <v>0</v>
      </c>
      <c r="AD380" s="15"/>
      <c r="AE380" s="17"/>
      <c r="AF380" s="17"/>
      <c r="AG380" s="17"/>
      <c r="AH380" s="17"/>
      <c r="AI380" s="17"/>
    </row>
    <row r="381" spans="1:35" ht="15">
      <c r="A381" s="149">
        <f>HLOOKUP(G356,cwccis,VLOOKUP(J374,row,2))</f>
        <v>1.0382499999999999</v>
      </c>
      <c r="B381" s="149">
        <f>HLOOKUP(G357,cwccis,VLOOKUP(J374,row,2))</f>
        <v>1</v>
      </c>
      <c r="C381" s="150">
        <f>HLOOKUP(G381,cwccis,VLOOKUP(J374,row,2))</f>
        <v>1</v>
      </c>
      <c r="D381" s="145" t="str">
        <f>FIXED(HLOOKUP(G381,cwccis,4),0,TRUE)&amp;HLOOKUP(G381,cwccis,5)</f>
        <v>2020(Jan - Mar)</v>
      </c>
      <c r="E381" s="145">
        <f>J374</f>
        <v>30</v>
      </c>
      <c r="F381" s="174" t="s">
        <v>413</v>
      </c>
      <c r="G381" s="146" t="str">
        <f>G388</f>
        <v>2020Q2</v>
      </c>
      <c r="H381" s="30"/>
      <c r="I381" s="7">
        <f t="shared" si="237"/>
        <v>33</v>
      </c>
      <c r="J381" s="347">
        <f>'Input '!$D$18</f>
        <v>0.03</v>
      </c>
      <c r="K381" s="349" t="s">
        <v>46</v>
      </c>
      <c r="L381" s="348">
        <f>L370*J381</f>
        <v>0</v>
      </c>
      <c r="M381" s="412">
        <f t="shared" si="254"/>
        <v>0</v>
      </c>
      <c r="N381" s="437">
        <f t="shared" si="267"/>
        <v>0.1</v>
      </c>
      <c r="O381" s="249">
        <f t="shared" si="255"/>
        <v>0</v>
      </c>
      <c r="P381" s="387"/>
      <c r="Q381" s="396">
        <f t="shared" si="256"/>
        <v>0</v>
      </c>
      <c r="R381" s="249">
        <f t="shared" si="257"/>
        <v>0</v>
      </c>
      <c r="S381" s="249">
        <f t="shared" si="258"/>
        <v>0</v>
      </c>
      <c r="T381" s="249">
        <f t="shared" si="259"/>
        <v>0</v>
      </c>
      <c r="U381" s="387"/>
      <c r="V381" s="397">
        <f t="shared" si="260"/>
        <v>0</v>
      </c>
      <c r="W381" s="398">
        <f t="shared" si="261"/>
        <v>0</v>
      </c>
      <c r="X381" s="398"/>
      <c r="Y381" s="249">
        <f t="shared" si="262"/>
        <v>0</v>
      </c>
      <c r="Z381" s="360">
        <f t="shared" si="263"/>
        <v>0</v>
      </c>
      <c r="AA381" s="260">
        <f t="shared" si="264"/>
        <v>0</v>
      </c>
      <c r="AC381" s="561">
        <f t="shared" si="265"/>
        <v>0</v>
      </c>
      <c r="AD381" s="15"/>
      <c r="AE381" s="17"/>
      <c r="AF381" s="17"/>
      <c r="AG381" s="17"/>
      <c r="AH381" s="17"/>
      <c r="AI381" s="17"/>
    </row>
    <row r="382" spans="1:35" ht="15">
      <c r="A382" s="149">
        <f>A381</f>
        <v>1.0382499999999999</v>
      </c>
      <c r="B382" s="149">
        <f>B381</f>
        <v>1</v>
      </c>
      <c r="C382" s="150">
        <f>C381</f>
        <v>1</v>
      </c>
      <c r="D382" s="145" t="str">
        <f>FIXED(HLOOKUP(G382,cwccis,4),0,TRUE)&amp;HLOOKUP(G382,cwccis,5)</f>
        <v>2020(Jan - Mar)</v>
      </c>
      <c r="E382" s="145">
        <f>J374</f>
        <v>30</v>
      </c>
      <c r="F382" s="174" t="s">
        <v>414</v>
      </c>
      <c r="G382" s="151" t="str">
        <f>G381</f>
        <v>2020Q2</v>
      </c>
      <c r="H382" s="30"/>
      <c r="I382" s="7">
        <f t="shared" si="237"/>
        <v>34</v>
      </c>
      <c r="J382" s="347">
        <f>'Input '!$D$19</f>
        <v>0.02</v>
      </c>
      <c r="K382" s="349" t="s">
        <v>47</v>
      </c>
      <c r="L382" s="348">
        <f>L370*J382</f>
        <v>0</v>
      </c>
      <c r="M382" s="412">
        <f t="shared" si="254"/>
        <v>0</v>
      </c>
      <c r="N382" s="437">
        <f t="shared" si="267"/>
        <v>0.1</v>
      </c>
      <c r="O382" s="249">
        <f t="shared" si="255"/>
        <v>0</v>
      </c>
      <c r="P382" s="387"/>
      <c r="Q382" s="396">
        <f t="shared" si="256"/>
        <v>0</v>
      </c>
      <c r="R382" s="249">
        <f t="shared" si="257"/>
        <v>0</v>
      </c>
      <c r="S382" s="249">
        <f t="shared" si="258"/>
        <v>0</v>
      </c>
      <c r="T382" s="249">
        <f t="shared" si="259"/>
        <v>0</v>
      </c>
      <c r="U382" s="387"/>
      <c r="V382" s="397">
        <f t="shared" si="260"/>
        <v>0</v>
      </c>
      <c r="W382" s="398">
        <f t="shared" si="261"/>
        <v>0</v>
      </c>
      <c r="X382" s="398"/>
      <c r="Y382" s="249">
        <f t="shared" si="262"/>
        <v>0</v>
      </c>
      <c r="Z382" s="360">
        <f t="shared" si="263"/>
        <v>0</v>
      </c>
      <c r="AA382" s="260">
        <f t="shared" si="264"/>
        <v>0</v>
      </c>
      <c r="AC382" s="561">
        <f t="shared" si="265"/>
        <v>0</v>
      </c>
      <c r="AD382" s="15"/>
      <c r="AE382" s="17"/>
      <c r="AF382" s="17"/>
      <c r="AG382" s="17"/>
      <c r="AH382" s="17"/>
      <c r="AI382" s="17"/>
    </row>
    <row r="383" spans="1:35" s="445" customFormat="1" ht="15.75">
      <c r="A383" s="149">
        <f>HLOOKUP(G356,cwccis,VLOOKUP(J374,row,2))</f>
        <v>1.0382499999999999</v>
      </c>
      <c r="B383" s="149">
        <f>HLOOKUP(G357,cwccis,VLOOKUP(J374,row,2))</f>
        <v>1</v>
      </c>
      <c r="C383" s="150">
        <f>HLOOKUP(G383,cwccis,VLOOKUP(J374,row,2))</f>
        <v>1</v>
      </c>
      <c r="D383" s="145" t="str">
        <f>FIXED(HLOOKUP(G383,cwccis,4),0,TRUE)&amp;HLOOKUP(G383,cwccis,5)</f>
        <v>2021(Oct - Dec)</v>
      </c>
      <c r="E383" s="145">
        <f>J374</f>
        <v>30</v>
      </c>
      <c r="F383" s="174" t="s">
        <v>931</v>
      </c>
      <c r="G383" s="126" t="s">
        <v>719</v>
      </c>
      <c r="H383" s="29"/>
      <c r="I383" s="7">
        <f t="shared" si="237"/>
        <v>35</v>
      </c>
      <c r="J383" s="347">
        <f>'Input '!$D$20</f>
        <v>0.03</v>
      </c>
      <c r="K383" s="349" t="s">
        <v>924</v>
      </c>
      <c r="L383" s="348">
        <f>L370*J383</f>
        <v>0</v>
      </c>
      <c r="M383" s="330">
        <f t="shared" si="254"/>
        <v>0</v>
      </c>
      <c r="N383" s="438">
        <f t="shared" si="267"/>
        <v>0.1</v>
      </c>
      <c r="O383" s="250">
        <f t="shared" si="255"/>
        <v>0</v>
      </c>
      <c r="P383" s="213"/>
      <c r="Q383" s="331">
        <f t="shared" si="256"/>
        <v>0</v>
      </c>
      <c r="R383" s="250">
        <f t="shared" si="257"/>
        <v>0</v>
      </c>
      <c r="S383" s="250">
        <f t="shared" si="258"/>
        <v>0</v>
      </c>
      <c r="T383" s="250">
        <f t="shared" si="259"/>
        <v>0</v>
      </c>
      <c r="U383" s="213"/>
      <c r="V383" s="332">
        <f t="shared" si="260"/>
        <v>0</v>
      </c>
      <c r="W383" s="331">
        <f t="shared" si="261"/>
        <v>0</v>
      </c>
      <c r="X383" s="331"/>
      <c r="Y383" s="250">
        <f t="shared" si="262"/>
        <v>0</v>
      </c>
      <c r="Z383" s="333">
        <f t="shared" si="263"/>
        <v>0</v>
      </c>
      <c r="AA383" s="260">
        <f t="shared" si="264"/>
        <v>0</v>
      </c>
      <c r="AC383" s="561">
        <f t="shared" si="265"/>
        <v>0</v>
      </c>
      <c r="AD383" s="15"/>
      <c r="AE383" s="17"/>
      <c r="AF383" s="17"/>
      <c r="AG383" s="17"/>
      <c r="AH383" s="17"/>
      <c r="AI383" s="17"/>
    </row>
    <row r="384" spans="1:35" s="445" customFormat="1" ht="15">
      <c r="A384" s="149">
        <f>A382</f>
        <v>1.0382499999999999</v>
      </c>
      <c r="B384" s="149">
        <f t="shared" ref="B384" si="268">B382</f>
        <v>1</v>
      </c>
      <c r="C384" s="744">
        <f>C380</f>
        <v>1</v>
      </c>
      <c r="D384" s="146" t="str">
        <f>D376</f>
        <v>2018(Jan - Mar)</v>
      </c>
      <c r="E384" s="145">
        <f>J375</f>
        <v>2.5000000000000001E-2</v>
      </c>
      <c r="F384" s="174" t="s">
        <v>931</v>
      </c>
      <c r="G384" s="146" t="str">
        <f>G376</f>
        <v>2018Q2</v>
      </c>
      <c r="H384" s="31"/>
      <c r="I384" s="7">
        <f t="shared" si="237"/>
        <v>36</v>
      </c>
      <c r="J384" s="347">
        <f>'Input '!$D$21</f>
        <v>0.01</v>
      </c>
      <c r="K384" s="349" t="s">
        <v>383</v>
      </c>
      <c r="L384" s="348">
        <f>L370*J384</f>
        <v>0</v>
      </c>
      <c r="M384" s="330">
        <f t="shared" si="254"/>
        <v>0</v>
      </c>
      <c r="N384" s="438">
        <f t="shared" si="267"/>
        <v>0.1</v>
      </c>
      <c r="O384" s="250">
        <f t="shared" si="255"/>
        <v>0</v>
      </c>
      <c r="P384" s="213"/>
      <c r="Q384" s="331">
        <f t="shared" si="256"/>
        <v>0</v>
      </c>
      <c r="R384" s="250">
        <f t="shared" si="257"/>
        <v>0</v>
      </c>
      <c r="S384" s="250">
        <f t="shared" si="258"/>
        <v>0</v>
      </c>
      <c r="T384" s="250">
        <f t="shared" si="259"/>
        <v>0</v>
      </c>
      <c r="U384" s="213"/>
      <c r="V384" s="332">
        <f t="shared" si="260"/>
        <v>0</v>
      </c>
      <c r="W384" s="331">
        <f t="shared" si="261"/>
        <v>0</v>
      </c>
      <c r="X384" s="331"/>
      <c r="Y384" s="250">
        <f t="shared" si="262"/>
        <v>0</v>
      </c>
      <c r="Z384" s="333">
        <f t="shared" si="263"/>
        <v>0</v>
      </c>
      <c r="AA384" s="260">
        <f t="shared" si="264"/>
        <v>0</v>
      </c>
      <c r="AC384" s="561">
        <f t="shared" si="265"/>
        <v>0</v>
      </c>
      <c r="AD384" s="15"/>
      <c r="AE384" s="17"/>
      <c r="AF384" s="17"/>
      <c r="AG384" s="17"/>
      <c r="AH384" s="17"/>
      <c r="AI384" s="17"/>
    </row>
    <row r="385" spans="1:35" s="445" customFormat="1" ht="15.75">
      <c r="A385" s="149">
        <f>A383</f>
        <v>1.0382499999999999</v>
      </c>
      <c r="B385" s="149">
        <f>B383</f>
        <v>1</v>
      </c>
      <c r="C385" s="744">
        <f>HLOOKUP(G385,cwccis,VLOOKUP(J374,row,2))</f>
        <v>1</v>
      </c>
      <c r="D385" s="146" t="str">
        <f>D377</f>
        <v>2018(Jan - Mar)</v>
      </c>
      <c r="E385" s="145">
        <f>J376</f>
        <v>0.01</v>
      </c>
      <c r="F385" s="811" t="s">
        <v>1284</v>
      </c>
      <c r="G385" s="126" t="s">
        <v>719</v>
      </c>
      <c r="H385" s="31"/>
      <c r="I385" s="7">
        <f t="shared" si="237"/>
        <v>37</v>
      </c>
      <c r="J385" s="347"/>
      <c r="K385" s="349" t="s">
        <v>1285</v>
      </c>
      <c r="L385" s="329">
        <v>0</v>
      </c>
      <c r="M385" s="330">
        <f t="shared" si="254"/>
        <v>0</v>
      </c>
      <c r="N385" s="605">
        <v>0</v>
      </c>
      <c r="O385" s="250">
        <f t="shared" si="255"/>
        <v>0</v>
      </c>
      <c r="P385" s="213"/>
      <c r="Q385" s="331">
        <f t="shared" si="256"/>
        <v>0</v>
      </c>
      <c r="R385" s="250">
        <f t="shared" si="257"/>
        <v>0</v>
      </c>
      <c r="S385" s="250">
        <f t="shared" si="258"/>
        <v>0</v>
      </c>
      <c r="T385" s="250">
        <f t="shared" si="259"/>
        <v>0</v>
      </c>
      <c r="U385" s="213"/>
      <c r="V385" s="332">
        <f t="shared" si="260"/>
        <v>0</v>
      </c>
      <c r="W385" s="331">
        <f t="shared" si="261"/>
        <v>0</v>
      </c>
      <c r="X385" s="331"/>
      <c r="Y385" s="250">
        <f t="shared" si="262"/>
        <v>0</v>
      </c>
      <c r="Z385" s="333">
        <f t="shared" si="263"/>
        <v>0</v>
      </c>
      <c r="AA385" s="260">
        <f t="shared" si="264"/>
        <v>0</v>
      </c>
      <c r="AC385" s="561">
        <f t="shared" ref="AC385" si="269">AA385</f>
        <v>0</v>
      </c>
      <c r="AD385" s="15"/>
      <c r="AE385" s="17"/>
      <c r="AF385" s="17"/>
      <c r="AG385" s="17"/>
      <c r="AH385" s="17"/>
      <c r="AI385" s="17"/>
    </row>
    <row r="386" spans="1:35" s="445" customFormat="1" ht="15">
      <c r="A386" s="106"/>
      <c r="B386" s="106"/>
      <c r="C386" s="108"/>
      <c r="D386" s="86"/>
      <c r="E386" s="103"/>
      <c r="F386" s="745" t="s">
        <v>929</v>
      </c>
      <c r="G386" s="736">
        <f>SUM(L375:L384)</f>
        <v>0</v>
      </c>
      <c r="H386" s="31"/>
      <c r="I386" s="7"/>
      <c r="J386" s="244"/>
      <c r="K386" s="196"/>
      <c r="L386" s="348"/>
      <c r="M386" s="269"/>
      <c r="N386" s="610"/>
      <c r="O386" s="272"/>
      <c r="P386" s="213"/>
      <c r="Q386" s="331"/>
      <c r="R386" s="250"/>
      <c r="S386" s="250"/>
      <c r="T386" s="272"/>
      <c r="U386" s="213"/>
      <c r="V386" s="278"/>
      <c r="W386" s="331"/>
      <c r="X386" s="331"/>
      <c r="Y386" s="250"/>
      <c r="Z386" s="333"/>
      <c r="AA386" s="265"/>
      <c r="AC386" s="555"/>
      <c r="AD386" s="15"/>
      <c r="AE386" s="17"/>
      <c r="AF386" s="17"/>
      <c r="AG386" s="17"/>
      <c r="AH386" s="17"/>
      <c r="AI386" s="17"/>
    </row>
    <row r="387" spans="1:35" s="445" customFormat="1" ht="15">
      <c r="A387" s="106"/>
      <c r="B387" s="106"/>
      <c r="C387" s="102"/>
      <c r="D387" s="105"/>
      <c r="E387" s="103" t="s">
        <v>40</v>
      </c>
      <c r="F387" s="177"/>
      <c r="G387" s="105"/>
      <c r="H387" s="31"/>
      <c r="I387" s="7">
        <f>I384+1</f>
        <v>37</v>
      </c>
      <c r="J387" s="601">
        <v>31</v>
      </c>
      <c r="K387" s="351" t="s">
        <v>39</v>
      </c>
      <c r="L387" s="352"/>
      <c r="M387" s="269"/>
      <c r="N387" s="612"/>
      <c r="O387" s="269"/>
      <c r="P387" s="213"/>
      <c r="Q387" s="331"/>
      <c r="R387" s="250"/>
      <c r="S387" s="250"/>
      <c r="T387" s="269"/>
      <c r="U387" s="213"/>
      <c r="V387" s="338"/>
      <c r="W387" s="331"/>
      <c r="X387" s="331"/>
      <c r="Y387" s="250"/>
      <c r="Z387" s="333"/>
      <c r="AA387" s="260"/>
      <c r="AC387" s="555"/>
      <c r="AD387" s="15"/>
      <c r="AE387" s="17"/>
      <c r="AF387" s="17"/>
      <c r="AG387" s="17"/>
      <c r="AH387" s="17"/>
      <c r="AI387" s="17"/>
    </row>
    <row r="388" spans="1:35" ht="15.75">
      <c r="A388" s="149">
        <f>HLOOKUP(G356,cwccis,VLOOKUP(J387,row,2))</f>
        <v>1.0382499999999999</v>
      </c>
      <c r="B388" s="149">
        <f>HLOOKUP(G357,cwccis,VLOOKUP(J387,row,2))</f>
        <v>1</v>
      </c>
      <c r="C388" s="150">
        <f>HLOOKUP(G388,cwccis,VLOOKUP(J387,row,2))</f>
        <v>1</v>
      </c>
      <c r="D388" s="145" t="str">
        <f>FIXED(HLOOKUP(G388,cwccis,4),0,TRUE)&amp;HLOOKUP(G388,cwccis,5)</f>
        <v>2020(Jan - Mar)</v>
      </c>
      <c r="E388" s="145">
        <f>J386</f>
        <v>0</v>
      </c>
      <c r="F388" s="175" t="s">
        <v>855</v>
      </c>
      <c r="G388" s="126" t="s">
        <v>863</v>
      </c>
      <c r="H388" s="30"/>
      <c r="I388" s="7">
        <f>I386+1</f>
        <v>1</v>
      </c>
      <c r="J388" s="347">
        <f>'Input '!$D$24</f>
        <v>0.1</v>
      </c>
      <c r="K388" s="349" t="s">
        <v>49</v>
      </c>
      <c r="L388" s="348">
        <f>L370*J388</f>
        <v>0</v>
      </c>
      <c r="M388" s="412">
        <f>L388*N388</f>
        <v>0</v>
      </c>
      <c r="N388" s="607">
        <v>0.1</v>
      </c>
      <c r="O388" s="249">
        <f>M388+L388</f>
        <v>0</v>
      </c>
      <c r="P388" s="387"/>
      <c r="Q388" s="396">
        <f>IF(O388=0,0,B388/A388-1)</f>
        <v>0</v>
      </c>
      <c r="R388" s="249">
        <f>SUM(+L388*(1+Q388),0)</f>
        <v>0</v>
      </c>
      <c r="S388" s="249">
        <f>SUM(+M388*(1+Q388),0)</f>
        <v>0</v>
      </c>
      <c r="T388" s="249">
        <f>S388+R388</f>
        <v>0</v>
      </c>
      <c r="U388" s="387"/>
      <c r="V388" s="397">
        <f>IF(T388=0,0,G388)</f>
        <v>0</v>
      </c>
      <c r="W388" s="398">
        <f>IF(L388=0,0,C388/B388-1)</f>
        <v>0</v>
      </c>
      <c r="X388" s="398"/>
      <c r="Y388" s="249">
        <f>SUM(+R388*(1+W388),0)</f>
        <v>0</v>
      </c>
      <c r="Z388" s="360">
        <f>SUM(+S388*(1+W388),0)</f>
        <v>0</v>
      </c>
      <c r="AA388" s="260">
        <f>Y388+Z388</f>
        <v>0</v>
      </c>
      <c r="AC388" s="561">
        <f>AA388</f>
        <v>0</v>
      </c>
      <c r="AD388" s="15"/>
      <c r="AE388" s="17"/>
      <c r="AF388" s="17"/>
      <c r="AG388" s="17"/>
      <c r="AH388" s="17"/>
      <c r="AI388" s="17"/>
    </row>
    <row r="389" spans="1:35" ht="15">
      <c r="A389" s="149">
        <f t="shared" ref="A389:C390" si="270">A388</f>
        <v>1.0382499999999999</v>
      </c>
      <c r="B389" s="149">
        <f t="shared" si="270"/>
        <v>1</v>
      </c>
      <c r="C389" s="152">
        <f t="shared" si="270"/>
        <v>1</v>
      </c>
      <c r="D389" s="145" t="str">
        <f>FIXED(HLOOKUP(G389,cwccis,4),0,TRUE)&amp;HLOOKUP(G389,cwccis,5)</f>
        <v>2020(Jan - Mar)</v>
      </c>
      <c r="E389" s="145">
        <f>J386</f>
        <v>0</v>
      </c>
      <c r="F389" s="176" t="s">
        <v>414</v>
      </c>
      <c r="G389" s="151" t="str">
        <f>G381</f>
        <v>2020Q2</v>
      </c>
      <c r="H389" s="30"/>
      <c r="I389" s="7">
        <f t="shared" si="237"/>
        <v>2</v>
      </c>
      <c r="J389" s="347">
        <f>'Input '!$D$25</f>
        <v>0.02</v>
      </c>
      <c r="K389" s="349" t="s">
        <v>48</v>
      </c>
      <c r="L389" s="348">
        <f>L370*J389</f>
        <v>0</v>
      </c>
      <c r="M389" s="412">
        <f>L389*N389</f>
        <v>0</v>
      </c>
      <c r="N389" s="440">
        <f>N388</f>
        <v>0.1</v>
      </c>
      <c r="O389" s="249">
        <f>M389+L389</f>
        <v>0</v>
      </c>
      <c r="P389" s="387"/>
      <c r="Q389" s="396">
        <f>IF(O389=0,0,B389/A389-1)</f>
        <v>0</v>
      </c>
      <c r="R389" s="249">
        <f>SUM(+L389*(1+Q389),0)</f>
        <v>0</v>
      </c>
      <c r="S389" s="249">
        <f>SUM(+M389*(1+Q389),0)</f>
        <v>0</v>
      </c>
      <c r="T389" s="249">
        <f>S389+R389</f>
        <v>0</v>
      </c>
      <c r="U389" s="387"/>
      <c r="V389" s="397">
        <f>IF(T389=0,0,G389)</f>
        <v>0</v>
      </c>
      <c r="W389" s="398">
        <f>IF(L389=0,0,C389/B389-1)</f>
        <v>0</v>
      </c>
      <c r="X389" s="398"/>
      <c r="Y389" s="249">
        <f>SUM(+R389*(1+W389),0)</f>
        <v>0</v>
      </c>
      <c r="Z389" s="360">
        <f>SUM(+S389*(1+W389),0)</f>
        <v>0</v>
      </c>
      <c r="AA389" s="260">
        <f>Y389+Z389</f>
        <v>0</v>
      </c>
      <c r="AC389" s="561">
        <f>AA389</f>
        <v>0</v>
      </c>
      <c r="AD389" s="15"/>
      <c r="AE389" s="17"/>
      <c r="AF389" s="17"/>
      <c r="AG389" s="17"/>
      <c r="AH389" s="17"/>
      <c r="AI389" s="17"/>
    </row>
    <row r="390" spans="1:35" ht="15">
      <c r="A390" s="149">
        <f t="shared" si="270"/>
        <v>1.0382499999999999</v>
      </c>
      <c r="B390" s="149">
        <f t="shared" si="270"/>
        <v>1</v>
      </c>
      <c r="C390" s="152">
        <f t="shared" si="270"/>
        <v>1</v>
      </c>
      <c r="D390" s="145" t="str">
        <f>FIXED(HLOOKUP(G390,cwccis,4),0,TRUE)&amp;HLOOKUP(G390,cwccis,5)</f>
        <v>2020(Jan - Mar)</v>
      </c>
      <c r="E390" s="145">
        <f>J386</f>
        <v>0</v>
      </c>
      <c r="F390" s="176" t="s">
        <v>414</v>
      </c>
      <c r="G390" s="151" t="str">
        <f>G381</f>
        <v>2020Q2</v>
      </c>
      <c r="H390" s="30"/>
      <c r="I390" s="7">
        <f t="shared" si="237"/>
        <v>3</v>
      </c>
      <c r="J390" s="347">
        <f>'Input '!$D$26</f>
        <v>2.5000000000000001E-2</v>
      </c>
      <c r="K390" s="349" t="s">
        <v>42</v>
      </c>
      <c r="L390" s="348">
        <f>L370*J390</f>
        <v>0</v>
      </c>
      <c r="M390" s="412">
        <f>L390*N390</f>
        <v>0</v>
      </c>
      <c r="N390" s="440">
        <f>N389</f>
        <v>0.1</v>
      </c>
      <c r="O390" s="249">
        <f>M390+L390</f>
        <v>0</v>
      </c>
      <c r="P390" s="387"/>
      <c r="Q390" s="396">
        <f>IF(O390=0,0,B390/A390-1)</f>
        <v>0</v>
      </c>
      <c r="R390" s="249">
        <f>SUM(+L390*(1+Q390),0)</f>
        <v>0</v>
      </c>
      <c r="S390" s="249">
        <f>SUM(+M390*(1+Q390),0)</f>
        <v>0</v>
      </c>
      <c r="T390" s="249">
        <f>S390+R390</f>
        <v>0</v>
      </c>
      <c r="U390" s="387"/>
      <c r="V390" s="397">
        <f>IF(T390=0,0,G390)</f>
        <v>0</v>
      </c>
      <c r="W390" s="398">
        <f>IF(L390=0,0,C390/B390-1)</f>
        <v>0</v>
      </c>
      <c r="X390" s="398"/>
      <c r="Y390" s="249">
        <f>SUM(+R390*(1+W390),0)</f>
        <v>0</v>
      </c>
      <c r="Z390" s="360">
        <f>SUM(+S390*(1+W390),0)</f>
        <v>0</v>
      </c>
      <c r="AA390" s="260">
        <f>Y390+Z390</f>
        <v>0</v>
      </c>
      <c r="AC390" s="561">
        <f>AA390</f>
        <v>0</v>
      </c>
      <c r="AD390" s="15"/>
      <c r="AE390" s="17"/>
      <c r="AF390" s="17"/>
      <c r="AG390" s="17"/>
      <c r="AH390" s="17"/>
      <c r="AI390" s="17"/>
    </row>
    <row r="391" spans="1:35" ht="15.75" thickBot="1">
      <c r="A391" s="85"/>
      <c r="B391" s="116"/>
      <c r="C391" s="116"/>
      <c r="D391" s="87"/>
      <c r="E391" s="87"/>
      <c r="F391" s="746" t="s">
        <v>930</v>
      </c>
      <c r="G391" s="737">
        <f>SUM(L388:L390)</f>
        <v>0</v>
      </c>
      <c r="H391" s="35"/>
      <c r="I391" s="7">
        <f t="shared" si="237"/>
        <v>4</v>
      </c>
      <c r="J391" s="347"/>
      <c r="K391" s="413"/>
      <c r="L391" s="414" t="s">
        <v>40</v>
      </c>
      <c r="M391" s="290"/>
      <c r="N391" s="415"/>
      <c r="O391" s="290"/>
      <c r="P391" s="416"/>
      <c r="Q391" s="417"/>
      <c r="R391" s="290"/>
      <c r="S391" s="290"/>
      <c r="T391" s="290"/>
      <c r="U391" s="416"/>
      <c r="V391" s="353"/>
      <c r="W391" s="375"/>
      <c r="X391" s="375"/>
      <c r="Y391" s="290"/>
      <c r="Z391" s="354"/>
      <c r="AA391" s="355"/>
      <c r="AC391" s="563"/>
      <c r="AD391" s="15"/>
      <c r="AE391" s="17"/>
      <c r="AF391" s="17"/>
      <c r="AG391" s="17"/>
      <c r="AH391" s="17"/>
      <c r="AI391" s="17"/>
    </row>
    <row r="392" spans="1:35" ht="15.75" thickTop="1">
      <c r="A392" s="85"/>
      <c r="B392" s="121"/>
      <c r="C392" s="121"/>
      <c r="D392" s="87"/>
      <c r="E392" s="87"/>
      <c r="F392" s="163"/>
      <c r="G392" s="163"/>
      <c r="H392" s="35"/>
      <c r="I392" s="7">
        <f t="shared" si="237"/>
        <v>5</v>
      </c>
      <c r="J392" s="247"/>
      <c r="K392" s="259" t="s">
        <v>69</v>
      </c>
      <c r="L392" s="357">
        <f>(SUM(L370:L391))</f>
        <v>0</v>
      </c>
      <c r="M392" s="358">
        <f>(SUM(M370:M391))</f>
        <v>0</v>
      </c>
      <c r="N392" s="418"/>
      <c r="O392" s="419">
        <f>L392+M392</f>
        <v>0</v>
      </c>
      <c r="P392" s="379"/>
      <c r="Q392" s="420"/>
      <c r="R392" s="358">
        <f>(SUM(R370:R391))</f>
        <v>0</v>
      </c>
      <c r="S392" s="358">
        <f>(SUM(S370:S391))</f>
        <v>0</v>
      </c>
      <c r="T392" s="419">
        <f>R392+S392</f>
        <v>0</v>
      </c>
      <c r="U392" s="379"/>
      <c r="V392" s="420"/>
      <c r="W392" s="385"/>
      <c r="X392" s="385"/>
      <c r="Y392" s="358">
        <f>(SUM(Y370:Y391))</f>
        <v>0</v>
      </c>
      <c r="Z392" s="421">
        <f>(SUM(Z370:Z391))</f>
        <v>0</v>
      </c>
      <c r="AA392" s="422">
        <f>Y392+Z392</f>
        <v>0</v>
      </c>
      <c r="AC392" s="564">
        <f>SUM(AC347:AC391)</f>
        <v>0</v>
      </c>
      <c r="AD392" s="23" t="s">
        <v>6</v>
      </c>
      <c r="AE392" s="18"/>
      <c r="AF392" s="17"/>
      <c r="AG392" s="17"/>
      <c r="AH392" s="17"/>
      <c r="AI392" s="17"/>
    </row>
    <row r="393" spans="1:35" ht="15">
      <c r="A393" s="85"/>
      <c r="B393" s="121"/>
      <c r="C393" s="121"/>
      <c r="D393" s="87"/>
      <c r="E393" s="87"/>
      <c r="F393" s="163"/>
      <c r="G393" s="163"/>
      <c r="H393" s="35"/>
      <c r="I393" s="7">
        <f t="shared" si="237"/>
        <v>6</v>
      </c>
      <c r="J393" s="423"/>
      <c r="K393" s="424"/>
      <c r="L393" s="425"/>
      <c r="M393" s="425"/>
      <c r="N393" s="426"/>
      <c r="O393" s="425"/>
      <c r="P393" s="427"/>
      <c r="Q393" s="423"/>
      <c r="R393" s="428"/>
      <c r="S393" s="428"/>
      <c r="T393" s="428"/>
      <c r="U393" s="427"/>
      <c r="V393" s="423"/>
      <c r="W393" s="423"/>
      <c r="X393" s="423"/>
      <c r="Y393" s="428"/>
      <c r="Z393" s="368"/>
      <c r="AA393" s="368"/>
      <c r="AC393" s="561">
        <f>AA392</f>
        <v>0</v>
      </c>
      <c r="AD393" s="15"/>
      <c r="AE393" s="17"/>
      <c r="AF393" s="17"/>
      <c r="AG393" s="17"/>
      <c r="AH393" s="17"/>
      <c r="AI393" s="17"/>
    </row>
    <row r="394" spans="1:35" ht="15.75">
      <c r="A394" s="10"/>
      <c r="B394" s="52" t="s">
        <v>75</v>
      </c>
      <c r="C394" s="52"/>
      <c r="D394" s="10"/>
      <c r="E394" s="10"/>
      <c r="F394" s="170" t="s">
        <v>40</v>
      </c>
      <c r="G394" s="10">
        <v>8</v>
      </c>
      <c r="H394" s="8"/>
      <c r="I394" s="7">
        <v>1</v>
      </c>
      <c r="J394" s="309"/>
      <c r="K394" s="247"/>
      <c r="L394" s="302"/>
      <c r="M394" s="302"/>
      <c r="N394" s="247"/>
      <c r="O394" s="310" t="s">
        <v>65</v>
      </c>
      <c r="P394" s="247"/>
      <c r="Q394" s="247"/>
      <c r="R394" s="300"/>
      <c r="S394" s="300"/>
      <c r="T394" s="300"/>
      <c r="U394" s="247"/>
      <c r="V394" s="247"/>
      <c r="W394" s="247"/>
      <c r="X394" s="247"/>
      <c r="Y394" s="300"/>
      <c r="Z394" s="311"/>
      <c r="AA394" s="201"/>
      <c r="AC394" s="556"/>
    </row>
    <row r="395" spans="1:35">
      <c r="A395" s="85"/>
      <c r="B395" s="118"/>
      <c r="C395" s="118"/>
      <c r="D395" s="87"/>
      <c r="E395" s="87"/>
      <c r="F395" s="163"/>
      <c r="G395" s="163"/>
      <c r="H395" s="35"/>
      <c r="I395" s="7">
        <f>I394+1</f>
        <v>2</v>
      </c>
      <c r="J395" s="370"/>
      <c r="K395" s="370"/>
      <c r="L395" s="371"/>
      <c r="M395" s="371"/>
      <c r="N395" s="370"/>
      <c r="O395" s="371"/>
      <c r="P395" s="370"/>
      <c r="Q395" s="370"/>
      <c r="R395" s="372"/>
      <c r="S395" s="372"/>
      <c r="T395" s="372"/>
      <c r="U395" s="370"/>
      <c r="V395" s="370"/>
      <c r="W395" s="370"/>
      <c r="X395" s="370"/>
      <c r="Y395" s="372"/>
      <c r="Z395" s="315"/>
      <c r="AA395" s="315"/>
      <c r="AC395" s="556"/>
    </row>
    <row r="396" spans="1:35">
      <c r="A396" s="85"/>
      <c r="B396" s="836"/>
      <c r="C396" s="836"/>
      <c r="D396" s="836"/>
      <c r="E396" s="836"/>
      <c r="F396" s="836"/>
      <c r="G396" s="123"/>
      <c r="H396" s="91"/>
      <c r="I396" s="7">
        <f t="shared" ref="I396:I441" si="271">I395+1</f>
        <v>3</v>
      </c>
      <c r="J396" s="373" t="s">
        <v>25</v>
      </c>
      <c r="K396" s="195" t="str">
        <f>'Input '!$B$2</f>
        <v>Project X Major Rehabilitation</v>
      </c>
      <c r="L396" s="247"/>
      <c r="M396" s="247"/>
      <c r="N396" s="247"/>
      <c r="O396" s="247"/>
      <c r="P396" s="247"/>
      <c r="Q396" s="247"/>
      <c r="R396" s="300"/>
      <c r="S396" s="300"/>
      <c r="T396" s="374" t="s">
        <v>24</v>
      </c>
      <c r="U396" s="247"/>
      <c r="V396" s="195" t="str">
        <f>'Input '!$B$1</f>
        <v xml:space="preserve">XXX District </v>
      </c>
      <c r="W396" s="247"/>
      <c r="X396" s="247"/>
      <c r="Y396" s="300"/>
      <c r="Z396" s="374" t="s">
        <v>27</v>
      </c>
      <c r="AA396" s="316">
        <f>'Input '!$B$7</f>
        <v>43739</v>
      </c>
      <c r="AC396" s="556"/>
    </row>
    <row r="397" spans="1:35">
      <c r="A397" s="85"/>
      <c r="B397" s="117"/>
      <c r="C397" s="117"/>
      <c r="D397" s="87"/>
      <c r="E397" s="87"/>
      <c r="F397" s="163"/>
      <c r="G397" s="163"/>
      <c r="H397" s="35"/>
      <c r="I397" s="7">
        <f t="shared" si="271"/>
        <v>4</v>
      </c>
      <c r="J397" s="373" t="s">
        <v>26</v>
      </c>
      <c r="K397" s="195" t="str">
        <f>'Input '!$B$4</f>
        <v>Somewhere</v>
      </c>
      <c r="L397" s="247"/>
      <c r="M397" s="282"/>
      <c r="N397" s="247"/>
      <c r="O397" s="247"/>
      <c r="P397" s="247"/>
      <c r="Q397" s="247"/>
      <c r="R397" s="300"/>
      <c r="S397" s="300"/>
      <c r="T397" s="374" t="s">
        <v>28</v>
      </c>
      <c r="U397" s="247"/>
      <c r="V397" s="200" t="str">
        <f>'Input '!$A$15</f>
        <v xml:space="preserve">  CHIEF, COST ENGINEERING, xxx</v>
      </c>
      <c r="W397" s="247"/>
      <c r="X397" s="247"/>
      <c r="Y397" s="300"/>
      <c r="Z397" s="201"/>
      <c r="AA397" s="202"/>
      <c r="AC397" s="555"/>
    </row>
    <row r="398" spans="1:35">
      <c r="A398" s="85"/>
      <c r="B398" s="119"/>
      <c r="C398" s="119"/>
      <c r="D398" s="87"/>
      <c r="E398" s="87"/>
      <c r="F398" s="163"/>
      <c r="G398" s="163"/>
      <c r="H398" s="35"/>
      <c r="I398" s="7">
        <f t="shared" si="271"/>
        <v>5</v>
      </c>
      <c r="J398" s="200" t="s">
        <v>338</v>
      </c>
      <c r="K398" s="247"/>
      <c r="L398" s="204" t="str">
        <f>'Input '!$B$8</f>
        <v>Project X Major Rehabilitation Report June 2019</v>
      </c>
      <c r="M398" s="247"/>
      <c r="N398" s="247"/>
      <c r="O398" s="247"/>
      <c r="P398" s="247"/>
      <c r="Q398" s="247"/>
      <c r="R398" s="300"/>
      <c r="S398" s="300"/>
      <c r="T398" s="300"/>
      <c r="U398" s="247"/>
      <c r="V398" s="247"/>
      <c r="W398" s="247"/>
      <c r="X398" s="247"/>
      <c r="Y398" s="300"/>
      <c r="Z398" s="202"/>
      <c r="AA398" s="201"/>
      <c r="AC398" s="554"/>
    </row>
    <row r="399" spans="1:35" ht="13.5" thickBot="1">
      <c r="A399" s="85"/>
      <c r="B399" s="115"/>
      <c r="C399" s="115"/>
      <c r="D399" s="115"/>
      <c r="E399" s="115"/>
      <c r="F399" s="163"/>
      <c r="G399" s="115"/>
      <c r="H399" s="35"/>
      <c r="I399" s="7">
        <f t="shared" si="271"/>
        <v>6</v>
      </c>
      <c r="J399" s="375"/>
      <c r="K399" s="375"/>
      <c r="L399" s="376"/>
      <c r="M399" s="376"/>
      <c r="N399" s="375"/>
      <c r="O399" s="376"/>
      <c r="P399" s="375"/>
      <c r="Q399" s="375"/>
      <c r="R399" s="377"/>
      <c r="S399" s="377"/>
      <c r="T399" s="377"/>
      <c r="U399" s="375"/>
      <c r="V399" s="375"/>
      <c r="W399" s="375"/>
      <c r="X399" s="375"/>
      <c r="Y399" s="377"/>
      <c r="Z399" s="208"/>
      <c r="AA399" s="208"/>
      <c r="AC399" s="555"/>
    </row>
    <row r="400" spans="1:35" ht="43.15" customHeight="1" thickTop="1" thickBot="1">
      <c r="A400" s="111"/>
      <c r="B400" s="110"/>
      <c r="C400" s="110"/>
      <c r="D400" s="86"/>
      <c r="E400" s="86"/>
      <c r="F400" s="163"/>
      <c r="G400" s="86"/>
      <c r="I400" s="7">
        <f t="shared" si="271"/>
        <v>7</v>
      </c>
      <c r="J400" s="828" t="s">
        <v>516</v>
      </c>
      <c r="K400" s="829"/>
      <c r="L400" s="830" t="s">
        <v>429</v>
      </c>
      <c r="M400" s="831"/>
      <c r="N400" s="831"/>
      <c r="O400" s="831"/>
      <c r="P400" s="209"/>
      <c r="Q400" s="822" t="s">
        <v>511</v>
      </c>
      <c r="R400" s="823"/>
      <c r="S400" s="823"/>
      <c r="T400" s="823"/>
      <c r="U400" s="209"/>
      <c r="V400" s="824" t="s">
        <v>428</v>
      </c>
      <c r="W400" s="825"/>
      <c r="X400" s="825"/>
      <c r="Y400" s="825"/>
      <c r="Z400" s="825"/>
      <c r="AA400" s="826"/>
      <c r="AC400" s="554"/>
      <c r="AD400" s="17"/>
      <c r="AE400" s="17"/>
      <c r="AF400" s="17"/>
      <c r="AG400" s="17"/>
      <c r="AH400" s="17"/>
      <c r="AI400" s="17"/>
    </row>
    <row r="401" spans="1:29" ht="13.5" thickTop="1">
      <c r="A401" s="98"/>
      <c r="B401" s="98"/>
      <c r="C401" s="98"/>
      <c r="D401" s="97"/>
      <c r="E401" s="98"/>
      <c r="F401" s="163"/>
      <c r="G401" s="97"/>
      <c r="H401" s="35"/>
      <c r="I401" s="7">
        <f t="shared" si="271"/>
        <v>8</v>
      </c>
      <c r="J401" s="247"/>
      <c r="K401" s="378" t="s">
        <v>40</v>
      </c>
      <c r="L401" s="832" t="s">
        <v>29</v>
      </c>
      <c r="M401" s="833"/>
      <c r="N401" s="833"/>
      <c r="O401" s="644">
        <f>O$66</f>
        <v>43739</v>
      </c>
      <c r="P401" s="379"/>
      <c r="Q401" s="380"/>
      <c r="R401" s="381"/>
      <c r="S401" s="382" t="s">
        <v>53</v>
      </c>
      <c r="T401" s="383">
        <f>'Input '!$B$5</f>
        <v>2020</v>
      </c>
      <c r="U401" s="379"/>
      <c r="V401" s="384"/>
      <c r="W401" s="385"/>
      <c r="X401" s="385"/>
      <c r="Y401" s="381"/>
      <c r="Z401" s="386"/>
      <c r="AA401" s="320"/>
      <c r="AC401" s="555"/>
    </row>
    <row r="402" spans="1:29">
      <c r="A402" s="85"/>
      <c r="B402" s="117"/>
      <c r="C402" s="117"/>
      <c r="D402" s="87"/>
      <c r="E402" s="87"/>
      <c r="F402" s="163"/>
      <c r="G402" s="163"/>
      <c r="H402" s="35"/>
      <c r="I402" s="7">
        <f t="shared" si="271"/>
        <v>9</v>
      </c>
      <c r="J402" s="247" t="s">
        <v>40</v>
      </c>
      <c r="K402" s="378" t="s">
        <v>40</v>
      </c>
      <c r="L402" s="834" t="s">
        <v>30</v>
      </c>
      <c r="M402" s="835"/>
      <c r="N402" s="835"/>
      <c r="O402" s="643">
        <f>VLOOKUP( G404,'Input '!$C$74:$D$194,2)</f>
        <v>45200</v>
      </c>
      <c r="P402" s="387"/>
      <c r="Q402" s="388"/>
      <c r="R402" s="389"/>
      <c r="S402" s="390" t="s">
        <v>54</v>
      </c>
      <c r="T402" s="221" t="str">
        <f>"1  OCT "&amp;RIGHT(FIXED(VALUE(T401-1),0,TRUE),2)</f>
        <v>1  OCT 19</v>
      </c>
      <c r="U402" s="387"/>
      <c r="V402" s="391"/>
      <c r="W402" s="282"/>
      <c r="X402" s="282"/>
      <c r="Y402" s="221" t="s">
        <v>503</v>
      </c>
      <c r="Z402" s="216"/>
      <c r="AA402" s="217"/>
      <c r="AC402" s="555"/>
    </row>
    <row r="403" spans="1:29" ht="16.5" thickBot="1">
      <c r="A403" s="85"/>
      <c r="B403" s="117"/>
      <c r="C403" s="117"/>
      <c r="D403" s="448"/>
      <c r="E403" s="161"/>
      <c r="F403" s="4"/>
      <c r="G403" s="161"/>
      <c r="H403" s="32"/>
      <c r="I403" s="7">
        <f t="shared" si="271"/>
        <v>10</v>
      </c>
      <c r="J403" s="247"/>
      <c r="K403" s="378"/>
      <c r="L403" s="392"/>
      <c r="M403" s="282"/>
      <c r="N403" s="282"/>
      <c r="O403" s="282"/>
      <c r="P403" s="387"/>
      <c r="Q403" s="388"/>
      <c r="R403" s="389"/>
      <c r="S403" s="390"/>
      <c r="T403" s="221"/>
      <c r="U403" s="387"/>
      <c r="V403" s="391"/>
      <c r="W403" s="282"/>
      <c r="X403" s="282"/>
      <c r="Y403" s="221"/>
      <c r="Z403" s="216"/>
      <c r="AA403" s="217"/>
      <c r="AC403" s="555"/>
    </row>
    <row r="404" spans="1:29" ht="15.75" thickBot="1">
      <c r="A404" s="120"/>
      <c r="B404" s="104" t="s">
        <v>411</v>
      </c>
      <c r="C404" s="120"/>
      <c r="D404" s="145" t="str">
        <f>FIXED(HLOOKUP(G404,cwccis,4),0,TRUE)&amp;HLOOKUP(G404,cwccis,5)</f>
        <v>2023(Oct - Dec)</v>
      </c>
      <c r="E404" s="103"/>
      <c r="F404" s="180" t="s">
        <v>853</v>
      </c>
      <c r="G404" s="600" t="str">
        <f>G$69</f>
        <v>2024Q1</v>
      </c>
      <c r="H404" s="11"/>
      <c r="I404" s="7">
        <f t="shared" si="271"/>
        <v>11</v>
      </c>
      <c r="J404" s="393" t="s">
        <v>50</v>
      </c>
      <c r="K404" s="323" t="s">
        <v>51</v>
      </c>
      <c r="L404" s="394" t="s">
        <v>31</v>
      </c>
      <c r="M404" s="325" t="s">
        <v>32</v>
      </c>
      <c r="N404" s="325" t="s">
        <v>32</v>
      </c>
      <c r="O404" s="325" t="s">
        <v>33</v>
      </c>
      <c r="P404" s="387"/>
      <c r="Q404" s="394" t="s">
        <v>58</v>
      </c>
      <c r="R404" s="221" t="s">
        <v>31</v>
      </c>
      <c r="S404" s="221" t="s">
        <v>32</v>
      </c>
      <c r="T404" s="221" t="s">
        <v>33</v>
      </c>
      <c r="U404" s="387"/>
      <c r="V404" s="394" t="s">
        <v>71</v>
      </c>
      <c r="W404" s="599" t="s">
        <v>859</v>
      </c>
      <c r="X404" s="325"/>
      <c r="Y404" s="221" t="s">
        <v>31</v>
      </c>
      <c r="Z404" s="231" t="s">
        <v>32</v>
      </c>
      <c r="AA404" s="232" t="s">
        <v>34</v>
      </c>
      <c r="AC404" s="555"/>
    </row>
    <row r="405" spans="1:29">
      <c r="A405" s="85"/>
      <c r="B405" s="104" t="s">
        <v>412</v>
      </c>
      <c r="C405" s="120"/>
      <c r="D405" s="145" t="str">
        <f>FIXED(HLOOKUP(G405,cwccis,4),0,TRUE)&amp;HLOOKUP(G405,cwccis,5)</f>
        <v>2019(Oct - Dec)</v>
      </c>
      <c r="E405" s="86"/>
      <c r="F405" s="180" t="s">
        <v>510</v>
      </c>
      <c r="G405" s="120" t="str">
        <f>VLOOKUP(T401,'Input '!$B$74:$C$194,2,FALSE)</f>
        <v>2020Q1</v>
      </c>
      <c r="H405" s="11"/>
      <c r="I405" s="7">
        <f t="shared" si="271"/>
        <v>12</v>
      </c>
      <c r="J405" s="233" t="s">
        <v>35</v>
      </c>
      <c r="K405" s="233" t="s">
        <v>52</v>
      </c>
      <c r="L405" s="234" t="s">
        <v>56</v>
      </c>
      <c r="M405" s="237" t="s">
        <v>56</v>
      </c>
      <c r="N405" s="237" t="s">
        <v>57</v>
      </c>
      <c r="O405" s="237" t="s">
        <v>56</v>
      </c>
      <c r="P405" s="387"/>
      <c r="Q405" s="234" t="s">
        <v>57</v>
      </c>
      <c r="R405" s="235" t="s">
        <v>56</v>
      </c>
      <c r="S405" s="235" t="s">
        <v>56</v>
      </c>
      <c r="T405" s="235" t="s">
        <v>56</v>
      </c>
      <c r="U405" s="387"/>
      <c r="V405" s="234" t="s">
        <v>70</v>
      </c>
      <c r="W405" s="237" t="s">
        <v>57</v>
      </c>
      <c r="X405" s="237"/>
      <c r="Y405" s="235" t="s">
        <v>56</v>
      </c>
      <c r="Z405" s="235" t="s">
        <v>56</v>
      </c>
      <c r="AA405" s="238" t="s">
        <v>56</v>
      </c>
      <c r="AC405" s="555"/>
    </row>
    <row r="406" spans="1:29">
      <c r="A406" s="85"/>
      <c r="B406" s="120"/>
      <c r="C406" s="120"/>
      <c r="D406" s="87"/>
      <c r="E406" s="87"/>
      <c r="F406" s="162"/>
      <c r="G406" s="120"/>
      <c r="H406" s="11"/>
      <c r="I406" s="7">
        <f t="shared" si="271"/>
        <v>13</v>
      </c>
      <c r="J406" s="239" t="s">
        <v>385</v>
      </c>
      <c r="K406" s="239" t="s">
        <v>386</v>
      </c>
      <c r="L406" s="240" t="s">
        <v>387</v>
      </c>
      <c r="M406" s="239" t="s">
        <v>388</v>
      </c>
      <c r="N406" s="239" t="s">
        <v>389</v>
      </c>
      <c r="O406" s="239" t="s">
        <v>390</v>
      </c>
      <c r="P406" s="241"/>
      <c r="Q406" s="240" t="s">
        <v>391</v>
      </c>
      <c r="R406" s="242" t="s">
        <v>392</v>
      </c>
      <c r="S406" s="242" t="s">
        <v>393</v>
      </c>
      <c r="T406" s="242" t="s">
        <v>394</v>
      </c>
      <c r="U406" s="241"/>
      <c r="V406" s="240" t="s">
        <v>399</v>
      </c>
      <c r="W406" s="239" t="s">
        <v>395</v>
      </c>
      <c r="X406" s="239"/>
      <c r="Y406" s="242" t="s">
        <v>396</v>
      </c>
      <c r="Z406" s="242" t="s">
        <v>397</v>
      </c>
      <c r="AA406" s="243" t="s">
        <v>398</v>
      </c>
      <c r="AC406" s="555"/>
    </row>
    <row r="407" spans="1:29">
      <c r="A407" s="85"/>
      <c r="B407" s="120"/>
      <c r="C407" s="120"/>
      <c r="D407" s="103"/>
      <c r="E407" s="103"/>
      <c r="F407" s="162"/>
      <c r="G407" s="120"/>
      <c r="H407" s="93"/>
      <c r="I407" s="7">
        <f t="shared" si="271"/>
        <v>14</v>
      </c>
      <c r="J407" s="247"/>
      <c r="K407" s="493" t="s">
        <v>849</v>
      </c>
      <c r="L407" s="395"/>
      <c r="M407" s="295"/>
      <c r="N407" s="282"/>
      <c r="O407" s="295"/>
      <c r="P407" s="387"/>
      <c r="Q407" s="391"/>
      <c r="R407" s="273"/>
      <c r="S407" s="273"/>
      <c r="T407" s="273"/>
      <c r="U407" s="387"/>
      <c r="V407" s="391"/>
      <c r="W407" s="282"/>
      <c r="X407" s="282"/>
      <c r="Y407" s="389"/>
      <c r="Z407" s="216"/>
      <c r="AA407" s="217"/>
      <c r="AC407" s="555"/>
    </row>
    <row r="408" spans="1:29" ht="15.75">
      <c r="A408" s="146">
        <f>HLOOKUP(G404,cwccis,VLOOKUP(J408,row,2))</f>
        <v>1233.52</v>
      </c>
      <c r="B408" s="146">
        <f>HLOOKUP(G405,cwccis,VLOOKUP(J408,row,2))</f>
        <v>1038.1199999999999</v>
      </c>
      <c r="C408" s="146">
        <f t="shared" ref="C408:C415" si="272">HLOOKUP(G408,cwccis,VLOOKUP(J408,row,2))</f>
        <v>1041.2</v>
      </c>
      <c r="D408" s="145" t="str">
        <f t="shared" ref="D408:D415" si="273">FIXED(HLOOKUP(G408,cwccis,4),0,TRUE)&amp;HLOOKUP(G408,cwccis,5)</f>
        <v>2020(Jan - Mar)</v>
      </c>
      <c r="E408" s="145" t="str">
        <f t="shared" ref="E408:E415" si="274">J408</f>
        <v>03</v>
      </c>
      <c r="F408" s="171" t="str">
        <f t="shared" ref="F408:F415" si="275">" Midpoint "&amp;J408</f>
        <v xml:space="preserve"> Midpoint 03</v>
      </c>
      <c r="G408" s="126" t="s">
        <v>863</v>
      </c>
      <c r="H408" s="11"/>
      <c r="I408" s="7">
        <f t="shared" si="271"/>
        <v>15</v>
      </c>
      <c r="J408" s="246" t="s">
        <v>76</v>
      </c>
      <c r="K408" s="247" t="str">
        <f t="shared" ref="K408:K415" si="276">VLOOKUP(J408,row,3)</f>
        <v>RESERVOIRS</v>
      </c>
      <c r="L408" s="329">
        <v>0</v>
      </c>
      <c r="M408" s="330">
        <f t="shared" ref="M408:M415" si="277">L408*N408</f>
        <v>0</v>
      </c>
      <c r="N408" s="602">
        <v>0</v>
      </c>
      <c r="O408" s="699">
        <f t="shared" ref="O408:O415" si="278">M408+L408</f>
        <v>0</v>
      </c>
      <c r="P408" s="387"/>
      <c r="Q408" s="396">
        <f t="shared" ref="Q408:Q415" si="279">IF(O408=0,0,B408/A408-1)</f>
        <v>0</v>
      </c>
      <c r="R408" s="249">
        <f t="shared" ref="R408:R415" si="280">SUM(+L408*(1+Q408),0)</f>
        <v>0</v>
      </c>
      <c r="S408" s="249">
        <f t="shared" ref="S408:S415" si="281">SUM(+M408*(1+Q408),0)</f>
        <v>0</v>
      </c>
      <c r="T408" s="249">
        <f t="shared" ref="T408:T415" si="282">S408+R408</f>
        <v>0</v>
      </c>
      <c r="U408" s="387"/>
      <c r="V408" s="397">
        <f t="shared" ref="V408:V415" si="283">IF(T408=0,0,G408)</f>
        <v>0</v>
      </c>
      <c r="W408" s="398">
        <f t="shared" ref="W408:W415" si="284">IF(L408=0,0,C408/B408-1)</f>
        <v>0</v>
      </c>
      <c r="X408" s="398"/>
      <c r="Y408" s="249">
        <f t="shared" ref="Y408:Y415" si="285">SUM(+R408*(1+W408),0)</f>
        <v>0</v>
      </c>
      <c r="Z408" s="360">
        <f t="shared" ref="Z408:Z415" si="286">SUM(+S408*(1+W408),0)</f>
        <v>0</v>
      </c>
      <c r="AA408" s="260">
        <f t="shared" ref="AA408:AA415" si="287">Y408+Z408</f>
        <v>0</v>
      </c>
      <c r="AC408" s="555"/>
    </row>
    <row r="409" spans="1:29" ht="15.75">
      <c r="A409" s="146">
        <f>HLOOKUP(G404,cwccis,VLOOKUP(J409,row,2))</f>
        <v>1160.26</v>
      </c>
      <c r="B409" s="146">
        <f>HLOOKUP(G405,cwccis,VLOOKUP(J409,row,2))</f>
        <v>897.27</v>
      </c>
      <c r="C409" s="146">
        <f t="shared" si="272"/>
        <v>901</v>
      </c>
      <c r="D409" s="145" t="str">
        <f t="shared" si="273"/>
        <v>2020(Jan - Mar)</v>
      </c>
      <c r="E409" s="145" t="str">
        <f t="shared" si="274"/>
        <v>04</v>
      </c>
      <c r="F409" s="171" t="str">
        <f t="shared" si="275"/>
        <v xml:space="preserve"> Midpoint 04</v>
      </c>
      <c r="G409" s="126" t="s">
        <v>863</v>
      </c>
      <c r="H409" s="11"/>
      <c r="I409" s="7">
        <f t="shared" si="271"/>
        <v>16</v>
      </c>
      <c r="J409" s="246" t="s">
        <v>77</v>
      </c>
      <c r="K409" s="247" t="str">
        <f t="shared" si="276"/>
        <v>DAMS</v>
      </c>
      <c r="L409" s="329">
        <v>0</v>
      </c>
      <c r="M409" s="330">
        <f t="shared" si="277"/>
        <v>0</v>
      </c>
      <c r="N409" s="602">
        <v>0</v>
      </c>
      <c r="O409" s="699">
        <f t="shared" si="278"/>
        <v>0</v>
      </c>
      <c r="P409" s="387"/>
      <c r="Q409" s="396">
        <f t="shared" si="279"/>
        <v>0</v>
      </c>
      <c r="R409" s="249">
        <f t="shared" si="280"/>
        <v>0</v>
      </c>
      <c r="S409" s="249">
        <f t="shared" si="281"/>
        <v>0</v>
      </c>
      <c r="T409" s="249">
        <f t="shared" si="282"/>
        <v>0</v>
      </c>
      <c r="U409" s="387"/>
      <c r="V409" s="397">
        <f t="shared" si="283"/>
        <v>0</v>
      </c>
      <c r="W409" s="398">
        <f t="shared" si="284"/>
        <v>0</v>
      </c>
      <c r="X409" s="398"/>
      <c r="Y409" s="249">
        <f t="shared" si="285"/>
        <v>0</v>
      </c>
      <c r="Z409" s="360">
        <f t="shared" si="286"/>
        <v>0</v>
      </c>
      <c r="AA409" s="260">
        <f t="shared" si="287"/>
        <v>0</v>
      </c>
      <c r="AC409" s="555"/>
    </row>
    <row r="410" spans="1:29" ht="15.75">
      <c r="A410" s="146">
        <f>HLOOKUP(G404,cwccis,VLOOKUP(J410,row,2))</f>
        <v>1167.05</v>
      </c>
      <c r="B410" s="146">
        <f>HLOOKUP(G405,cwccis,VLOOKUP(J410,row,2))</f>
        <v>896.16</v>
      </c>
      <c r="C410" s="146">
        <f t="shared" si="272"/>
        <v>899.9</v>
      </c>
      <c r="D410" s="145" t="str">
        <f t="shared" si="273"/>
        <v>2020(Jan - Mar)</v>
      </c>
      <c r="E410" s="145" t="str">
        <f t="shared" si="274"/>
        <v>05</v>
      </c>
      <c r="F410" s="171" t="str">
        <f t="shared" si="275"/>
        <v xml:space="preserve"> Midpoint 05</v>
      </c>
      <c r="G410" s="126" t="s">
        <v>863</v>
      </c>
      <c r="H410" s="11"/>
      <c r="I410" s="7">
        <f t="shared" si="271"/>
        <v>17</v>
      </c>
      <c r="J410" s="246" t="s">
        <v>78</v>
      </c>
      <c r="K410" s="247" t="str">
        <f t="shared" si="276"/>
        <v>LOCKS</v>
      </c>
      <c r="L410" s="329">
        <v>0</v>
      </c>
      <c r="M410" s="330">
        <f t="shared" si="277"/>
        <v>0</v>
      </c>
      <c r="N410" s="602">
        <v>0</v>
      </c>
      <c r="O410" s="699">
        <f t="shared" si="278"/>
        <v>0</v>
      </c>
      <c r="P410" s="387"/>
      <c r="Q410" s="396">
        <f t="shared" si="279"/>
        <v>0</v>
      </c>
      <c r="R410" s="249">
        <f t="shared" si="280"/>
        <v>0</v>
      </c>
      <c r="S410" s="249">
        <f t="shared" si="281"/>
        <v>0</v>
      </c>
      <c r="T410" s="249">
        <f t="shared" si="282"/>
        <v>0</v>
      </c>
      <c r="U410" s="387"/>
      <c r="V410" s="397">
        <f t="shared" si="283"/>
        <v>0</v>
      </c>
      <c r="W410" s="398">
        <f t="shared" si="284"/>
        <v>0</v>
      </c>
      <c r="X410" s="398"/>
      <c r="Y410" s="249">
        <f t="shared" si="285"/>
        <v>0</v>
      </c>
      <c r="Z410" s="360">
        <f t="shared" si="286"/>
        <v>0</v>
      </c>
      <c r="AA410" s="260">
        <f t="shared" si="287"/>
        <v>0</v>
      </c>
      <c r="AC410" s="555"/>
    </row>
    <row r="411" spans="1:29" ht="15.75">
      <c r="A411" s="146">
        <f>HLOOKUP(G404,cwccis,VLOOKUP(J411,row,2))</f>
        <v>1144.9000000000001</v>
      </c>
      <c r="B411" s="146">
        <f>HLOOKUP(G405,cwccis,VLOOKUP(J411,row,2))</f>
        <v>880.38</v>
      </c>
      <c r="C411" s="146">
        <f t="shared" si="272"/>
        <v>883.42</v>
      </c>
      <c r="D411" s="145" t="str">
        <f t="shared" si="273"/>
        <v>2020(Jan - Mar)</v>
      </c>
      <c r="E411" s="145" t="str">
        <f t="shared" si="274"/>
        <v>06</v>
      </c>
      <c r="F411" s="171" t="str">
        <f t="shared" si="275"/>
        <v xml:space="preserve"> Midpoint 06</v>
      </c>
      <c r="G411" s="126" t="s">
        <v>863</v>
      </c>
      <c r="H411" s="11"/>
      <c r="I411" s="7">
        <f t="shared" si="271"/>
        <v>18</v>
      </c>
      <c r="J411" s="246" t="s">
        <v>79</v>
      </c>
      <c r="K411" s="247" t="str">
        <f t="shared" si="276"/>
        <v>FISH &amp; WILDLIFE FACILITIES</v>
      </c>
      <c r="L411" s="329">
        <v>0</v>
      </c>
      <c r="M411" s="330">
        <f t="shared" si="277"/>
        <v>0</v>
      </c>
      <c r="N411" s="602">
        <v>0</v>
      </c>
      <c r="O411" s="699">
        <f t="shared" si="278"/>
        <v>0</v>
      </c>
      <c r="P411" s="387"/>
      <c r="Q411" s="396">
        <f t="shared" si="279"/>
        <v>0</v>
      </c>
      <c r="R411" s="249">
        <f t="shared" si="280"/>
        <v>0</v>
      </c>
      <c r="S411" s="249">
        <f t="shared" si="281"/>
        <v>0</v>
      </c>
      <c r="T411" s="249">
        <f t="shared" si="282"/>
        <v>0</v>
      </c>
      <c r="U411" s="387"/>
      <c r="V411" s="397">
        <f t="shared" si="283"/>
        <v>0</v>
      </c>
      <c r="W411" s="398">
        <f t="shared" si="284"/>
        <v>0</v>
      </c>
      <c r="X411" s="398"/>
      <c r="Y411" s="249">
        <f t="shared" si="285"/>
        <v>0</v>
      </c>
      <c r="Z411" s="360">
        <f t="shared" si="286"/>
        <v>0</v>
      </c>
      <c r="AA411" s="260">
        <f t="shared" si="287"/>
        <v>0</v>
      </c>
      <c r="AC411" s="555"/>
    </row>
    <row r="412" spans="1:29" ht="15.75">
      <c r="A412" s="146">
        <f>HLOOKUP(G404,cwccis,VLOOKUP(J412,row,2))</f>
        <v>1063.71</v>
      </c>
      <c r="B412" s="146">
        <f>HLOOKUP(G405,cwccis,VLOOKUP(J412,row,2))</f>
        <v>811.48</v>
      </c>
      <c r="C412" s="146">
        <f t="shared" si="272"/>
        <v>812.05</v>
      </c>
      <c r="D412" s="145" t="str">
        <f t="shared" si="273"/>
        <v>2020(Jan - Mar)</v>
      </c>
      <c r="E412" s="145" t="str">
        <f t="shared" si="274"/>
        <v>07</v>
      </c>
      <c r="F412" s="171" t="str">
        <f t="shared" si="275"/>
        <v xml:space="preserve"> Midpoint 07</v>
      </c>
      <c r="G412" s="126" t="s">
        <v>863</v>
      </c>
      <c r="H412" s="11"/>
      <c r="I412" s="7">
        <f t="shared" si="271"/>
        <v>19</v>
      </c>
      <c r="J412" s="246" t="s">
        <v>80</v>
      </c>
      <c r="K412" s="247" t="str">
        <f t="shared" si="276"/>
        <v>POWER PLANT</v>
      </c>
      <c r="L412" s="329">
        <v>0</v>
      </c>
      <c r="M412" s="330">
        <f t="shared" si="277"/>
        <v>0</v>
      </c>
      <c r="N412" s="602">
        <v>0</v>
      </c>
      <c r="O412" s="699">
        <f t="shared" si="278"/>
        <v>0</v>
      </c>
      <c r="P412" s="387"/>
      <c r="Q412" s="396">
        <f t="shared" si="279"/>
        <v>0</v>
      </c>
      <c r="R412" s="249">
        <f t="shared" si="280"/>
        <v>0</v>
      </c>
      <c r="S412" s="249">
        <f t="shared" si="281"/>
        <v>0</v>
      </c>
      <c r="T412" s="249">
        <f t="shared" si="282"/>
        <v>0</v>
      </c>
      <c r="U412" s="387"/>
      <c r="V412" s="397">
        <f t="shared" si="283"/>
        <v>0</v>
      </c>
      <c r="W412" s="398">
        <f t="shared" si="284"/>
        <v>0</v>
      </c>
      <c r="X412" s="398"/>
      <c r="Y412" s="249">
        <f t="shared" si="285"/>
        <v>0</v>
      </c>
      <c r="Z412" s="360">
        <f t="shared" si="286"/>
        <v>0</v>
      </c>
      <c r="AA412" s="260">
        <f t="shared" si="287"/>
        <v>0</v>
      </c>
      <c r="AC412" s="555"/>
    </row>
    <row r="413" spans="1:29" s="445" customFormat="1" ht="15.75">
      <c r="A413" s="146">
        <f>HLOOKUP($G$69,cwccis,VLOOKUP(J413,row,2))</f>
        <v>1166.71</v>
      </c>
      <c r="B413" s="146">
        <f>HLOOKUP(G405,cwccis,VLOOKUP(J413,row,2))</f>
        <v>918.54</v>
      </c>
      <c r="C413" s="146">
        <f t="shared" si="272"/>
        <v>920.64</v>
      </c>
      <c r="D413" s="145" t="str">
        <f t="shared" si="273"/>
        <v>2020(Jan - Mar)</v>
      </c>
      <c r="E413" s="145" t="str">
        <f t="shared" si="274"/>
        <v>08</v>
      </c>
      <c r="F413" s="171" t="str">
        <f t="shared" si="275"/>
        <v xml:space="preserve"> Midpoint 08</v>
      </c>
      <c r="G413" s="126" t="s">
        <v>863</v>
      </c>
      <c r="H413" s="32"/>
      <c r="I413" s="7">
        <f t="shared" si="271"/>
        <v>20</v>
      </c>
      <c r="J413" s="246" t="s">
        <v>74</v>
      </c>
      <c r="K413" s="247" t="str">
        <f t="shared" si="276"/>
        <v>ROADS, RAILROADS &amp; BRIDGES</v>
      </c>
      <c r="L413" s="329">
        <v>0</v>
      </c>
      <c r="M413" s="330">
        <f t="shared" si="277"/>
        <v>0</v>
      </c>
      <c r="N413" s="602">
        <v>0</v>
      </c>
      <c r="O413" s="263">
        <f t="shared" si="278"/>
        <v>0</v>
      </c>
      <c r="P413" s="213"/>
      <c r="Q413" s="331">
        <f t="shared" si="279"/>
        <v>0</v>
      </c>
      <c r="R413" s="250">
        <f t="shared" si="280"/>
        <v>0</v>
      </c>
      <c r="S413" s="250">
        <f t="shared" si="281"/>
        <v>0</v>
      </c>
      <c r="T413" s="250">
        <f t="shared" si="282"/>
        <v>0</v>
      </c>
      <c r="U413" s="213"/>
      <c r="V413" s="332">
        <f t="shared" si="283"/>
        <v>0</v>
      </c>
      <c r="W413" s="331">
        <f t="shared" si="284"/>
        <v>0</v>
      </c>
      <c r="X413" s="331"/>
      <c r="Y413" s="250">
        <f t="shared" si="285"/>
        <v>0</v>
      </c>
      <c r="Z413" s="333">
        <f t="shared" si="286"/>
        <v>0</v>
      </c>
      <c r="AA413" s="260">
        <f t="shared" si="287"/>
        <v>0</v>
      </c>
      <c r="AC413" s="555"/>
    </row>
    <row r="414" spans="1:29" s="445" customFormat="1" ht="15.75">
      <c r="A414" s="146">
        <f>HLOOKUP($G$69,cwccis,VLOOKUP(J414,row,2))</f>
        <v>1196.3599999999999</v>
      </c>
      <c r="B414" s="146">
        <f>HLOOKUP(G405,cwccis,VLOOKUP(J414,row,2))</f>
        <v>951.95</v>
      </c>
      <c r="C414" s="146">
        <f t="shared" si="272"/>
        <v>957.07</v>
      </c>
      <c r="D414" s="145" t="str">
        <f t="shared" si="273"/>
        <v>2020(Jan - Mar)</v>
      </c>
      <c r="E414" s="145" t="str">
        <f t="shared" si="274"/>
        <v>09</v>
      </c>
      <c r="F414" s="171" t="str">
        <f t="shared" si="275"/>
        <v xml:space="preserve"> Midpoint 09</v>
      </c>
      <c r="G414" s="126" t="s">
        <v>863</v>
      </c>
      <c r="H414" s="32"/>
      <c r="I414" s="7">
        <f t="shared" si="271"/>
        <v>21</v>
      </c>
      <c r="J414" s="246" t="s">
        <v>81</v>
      </c>
      <c r="K414" s="247" t="str">
        <f t="shared" si="276"/>
        <v>CHANNELS &amp; CANALS</v>
      </c>
      <c r="L414" s="329">
        <v>0</v>
      </c>
      <c r="M414" s="330">
        <f t="shared" si="277"/>
        <v>0</v>
      </c>
      <c r="N414" s="602">
        <v>0</v>
      </c>
      <c r="O414" s="263">
        <f t="shared" si="278"/>
        <v>0</v>
      </c>
      <c r="P414" s="213"/>
      <c r="Q414" s="331">
        <f t="shared" si="279"/>
        <v>0</v>
      </c>
      <c r="R414" s="250">
        <f t="shared" si="280"/>
        <v>0</v>
      </c>
      <c r="S414" s="250">
        <f t="shared" si="281"/>
        <v>0</v>
      </c>
      <c r="T414" s="250">
        <f t="shared" si="282"/>
        <v>0</v>
      </c>
      <c r="U414" s="213"/>
      <c r="V414" s="332">
        <f t="shared" si="283"/>
        <v>0</v>
      </c>
      <c r="W414" s="331">
        <f t="shared" si="284"/>
        <v>0</v>
      </c>
      <c r="X414" s="331"/>
      <c r="Y414" s="250">
        <f t="shared" si="285"/>
        <v>0</v>
      </c>
      <c r="Z414" s="333">
        <f t="shared" si="286"/>
        <v>0</v>
      </c>
      <c r="AA414" s="260">
        <f t="shared" si="287"/>
        <v>0</v>
      </c>
      <c r="AC414" s="555"/>
    </row>
    <row r="415" spans="1:29" s="445" customFormat="1" ht="15.75">
      <c r="A415" s="146">
        <f>HLOOKUP($G$69,cwccis,VLOOKUP(J415,row,2))</f>
        <v>1140.73</v>
      </c>
      <c r="B415" s="146">
        <f>HLOOKUP(G405,cwccis,VLOOKUP(J415,row,2))</f>
        <v>905</v>
      </c>
      <c r="C415" s="146">
        <f t="shared" si="272"/>
        <v>908.51</v>
      </c>
      <c r="D415" s="145" t="str">
        <f t="shared" si="273"/>
        <v>2020(Jan - Mar)</v>
      </c>
      <c r="E415" s="145" t="str">
        <f t="shared" si="274"/>
        <v>10</v>
      </c>
      <c r="F415" s="171" t="str">
        <f t="shared" si="275"/>
        <v xml:space="preserve"> Midpoint 10</v>
      </c>
      <c r="G415" s="126" t="s">
        <v>863</v>
      </c>
      <c r="H415" s="32"/>
      <c r="I415" s="7">
        <f t="shared" si="271"/>
        <v>22</v>
      </c>
      <c r="J415" s="246" t="s">
        <v>82</v>
      </c>
      <c r="K415" s="247" t="str">
        <f t="shared" si="276"/>
        <v>BREAKWATER &amp; SEAWALLS</v>
      </c>
      <c r="L415" s="329">
        <v>0</v>
      </c>
      <c r="M415" s="330">
        <f t="shared" si="277"/>
        <v>0</v>
      </c>
      <c r="N415" s="602">
        <v>0</v>
      </c>
      <c r="O415" s="263">
        <f t="shared" si="278"/>
        <v>0</v>
      </c>
      <c r="P415" s="213"/>
      <c r="Q415" s="331">
        <f t="shared" si="279"/>
        <v>0</v>
      </c>
      <c r="R415" s="250">
        <f t="shared" si="280"/>
        <v>0</v>
      </c>
      <c r="S415" s="250">
        <f t="shared" si="281"/>
        <v>0</v>
      </c>
      <c r="T415" s="250">
        <f t="shared" si="282"/>
        <v>0</v>
      </c>
      <c r="U415" s="213"/>
      <c r="V415" s="332">
        <f t="shared" si="283"/>
        <v>0</v>
      </c>
      <c r="W415" s="331">
        <f t="shared" si="284"/>
        <v>0</v>
      </c>
      <c r="X415" s="331"/>
      <c r="Y415" s="250">
        <f t="shared" si="285"/>
        <v>0</v>
      </c>
      <c r="Z415" s="333">
        <f t="shared" si="286"/>
        <v>0</v>
      </c>
      <c r="AA415" s="260">
        <f t="shared" si="287"/>
        <v>0</v>
      </c>
      <c r="AC415" s="555"/>
    </row>
    <row r="416" spans="1:29">
      <c r="A416" s="85"/>
      <c r="B416" s="120"/>
      <c r="C416" s="120"/>
      <c r="D416" s="103"/>
      <c r="E416" s="103"/>
      <c r="F416" s="162"/>
      <c r="G416" s="103"/>
      <c r="H416" s="93"/>
      <c r="I416" s="7">
        <f>I412+1</f>
        <v>20</v>
      </c>
      <c r="J416" s="399" t="s">
        <v>40</v>
      </c>
      <c r="K416" s="334"/>
      <c r="L416" s="335"/>
      <c r="M416" s="336"/>
      <c r="N416" s="337"/>
      <c r="O416" s="435"/>
      <c r="P416" s="387"/>
      <c r="Q416" s="396"/>
      <c r="R416" s="249"/>
      <c r="S416" s="249"/>
      <c r="T416" s="249"/>
      <c r="U416" s="387"/>
      <c r="V416" s="400"/>
      <c r="W416" s="398"/>
      <c r="X416" s="398"/>
      <c r="Y416" s="249"/>
      <c r="Z416" s="360"/>
      <c r="AA416" s="260"/>
      <c r="AC416" s="555"/>
    </row>
    <row r="417" spans="1:35" ht="15">
      <c r="A417" s="85"/>
      <c r="B417" s="120"/>
      <c r="C417" s="120"/>
      <c r="D417" s="103"/>
      <c r="E417" s="103"/>
      <c r="F417" s="162"/>
      <c r="G417" s="103"/>
      <c r="H417" s="93"/>
      <c r="I417" s="7">
        <f t="shared" si="271"/>
        <v>21</v>
      </c>
      <c r="J417" s="401"/>
      <c r="K417" s="402"/>
      <c r="L417" s="254" t="s">
        <v>36</v>
      </c>
      <c r="M417" s="256" t="s">
        <v>36</v>
      </c>
      <c r="N417" s="603" t="s">
        <v>36</v>
      </c>
      <c r="O417" s="371" t="s">
        <v>36</v>
      </c>
      <c r="P417" s="387"/>
      <c r="Q417" s="404"/>
      <c r="R417" s="403" t="s">
        <v>36</v>
      </c>
      <c r="S417" s="403" t="s">
        <v>36</v>
      </c>
      <c r="T417" s="403" t="s">
        <v>36</v>
      </c>
      <c r="U417" s="387"/>
      <c r="V417" s="404"/>
      <c r="W417" s="370"/>
      <c r="X417" s="370"/>
      <c r="Y417" s="403" t="s">
        <v>36</v>
      </c>
      <c r="Z417" s="405" t="s">
        <v>36</v>
      </c>
      <c r="AA417" s="340" t="s">
        <v>36</v>
      </c>
      <c r="AC417" s="555"/>
      <c r="AE417" s="15"/>
      <c r="AF417" s="15"/>
      <c r="AG417" s="15"/>
      <c r="AH417" s="15"/>
      <c r="AI417" s="15"/>
    </row>
    <row r="418" spans="1:35" ht="15">
      <c r="A418" s="85"/>
      <c r="B418" s="120"/>
      <c r="C418" s="120"/>
      <c r="D418" s="87"/>
      <c r="E418" s="87"/>
      <c r="F418" s="172"/>
      <c r="G418" s="87"/>
      <c r="H418" s="93"/>
      <c r="I418" s="7">
        <f t="shared" si="271"/>
        <v>22</v>
      </c>
      <c r="J418" s="401"/>
      <c r="K418" s="259" t="s">
        <v>64</v>
      </c>
      <c r="L418" s="248">
        <f>SUM(L408:L416)</f>
        <v>0</v>
      </c>
      <c r="M418" s="250">
        <f>SUM(M408:M416)</f>
        <v>0</v>
      </c>
      <c r="N418" s="440">
        <f>IF(L418&gt;0,O418/L418-1,0)</f>
        <v>0</v>
      </c>
      <c r="O418" s="436">
        <f>L418+M418</f>
        <v>0</v>
      </c>
      <c r="P418" s="387"/>
      <c r="Q418" s="391"/>
      <c r="R418" s="249">
        <f>SUM(R408:R416)</f>
        <v>0</v>
      </c>
      <c r="S418" s="249">
        <f>SUM(S408:S416)</f>
        <v>0</v>
      </c>
      <c r="T418" s="249">
        <f>R418+S418</f>
        <v>0</v>
      </c>
      <c r="U418" s="387"/>
      <c r="V418" s="391"/>
      <c r="W418" s="282"/>
      <c r="X418" s="282"/>
      <c r="Y418" s="249">
        <f>SUM(Y408:Y416)</f>
        <v>0</v>
      </c>
      <c r="Z418" s="360">
        <f>SUM(Z408:Z416)</f>
        <v>0</v>
      </c>
      <c r="AA418" s="260">
        <f>Y418+Z418</f>
        <v>0</v>
      </c>
      <c r="AC418" s="561">
        <f>SUM(AA408:AA416)</f>
        <v>0</v>
      </c>
      <c r="AD418" s="15"/>
      <c r="AE418" s="17"/>
      <c r="AF418" s="17"/>
      <c r="AG418" s="17"/>
      <c r="AH418" s="17"/>
      <c r="AI418" s="17"/>
    </row>
    <row r="419" spans="1:35" ht="15">
      <c r="A419" s="85"/>
      <c r="B419" s="120"/>
      <c r="C419" s="120"/>
      <c r="D419" s="87"/>
      <c r="E419" s="87"/>
      <c r="F419" s="172"/>
      <c r="G419" s="87"/>
      <c r="H419" s="93"/>
      <c r="I419" s="7">
        <f t="shared" si="271"/>
        <v>23</v>
      </c>
      <c r="J419" s="401"/>
      <c r="K419" s="247"/>
      <c r="L419" s="261"/>
      <c r="M419" s="269"/>
      <c r="N419" s="604"/>
      <c r="O419" s="295"/>
      <c r="P419" s="387"/>
      <c r="Q419" s="391"/>
      <c r="R419" s="273"/>
      <c r="S419" s="273"/>
      <c r="T419" s="273"/>
      <c r="U419" s="387"/>
      <c r="V419" s="391"/>
      <c r="W419" s="282"/>
      <c r="X419" s="282"/>
      <c r="Y419" s="273"/>
      <c r="Z419" s="406"/>
      <c r="AA419" s="265"/>
      <c r="AC419" s="555"/>
      <c r="AD419" s="15"/>
      <c r="AE419" s="17"/>
      <c r="AF419" s="17"/>
      <c r="AG419" s="17"/>
      <c r="AH419" s="17"/>
      <c r="AI419" s="17"/>
    </row>
    <row r="420" spans="1:35" ht="15.75">
      <c r="A420" s="147">
        <f>HLOOKUP(G404,cwccis,VLOOKUP(E420,row,2))</f>
        <v>1149.32</v>
      </c>
      <c r="B420" s="148">
        <f>HLOOKUP(G405,cwccis,VLOOKUP(E420,row,2))</f>
        <v>893.31</v>
      </c>
      <c r="C420" s="146">
        <f>HLOOKUP(G420,cwccis,VLOOKUP(E420,row,2))</f>
        <v>844.49</v>
      </c>
      <c r="D420" s="145" t="str">
        <f>FIXED(HLOOKUP(G420,cwccis,4),0,TRUE)&amp;HLOOKUP(G420,cwccis,5)</f>
        <v>2017(Oct - Dec)</v>
      </c>
      <c r="E420" s="447" t="s">
        <v>677</v>
      </c>
      <c r="F420" s="162" t="s">
        <v>400</v>
      </c>
      <c r="G420" s="126" t="s">
        <v>715</v>
      </c>
      <c r="H420" s="11"/>
      <c r="I420" s="7">
        <f t="shared" si="271"/>
        <v>24</v>
      </c>
      <c r="J420" s="266" t="s">
        <v>59</v>
      </c>
      <c r="K420" s="407" t="s">
        <v>37</v>
      </c>
      <c r="L420" s="329">
        <v>0</v>
      </c>
      <c r="M420" s="330">
        <f>L420*N420</f>
        <v>0</v>
      </c>
      <c r="N420" s="605">
        <v>0</v>
      </c>
      <c r="O420" s="434">
        <f>L420+M420</f>
        <v>0</v>
      </c>
      <c r="P420" s="387"/>
      <c r="Q420" s="396">
        <f>IF(O420=0,0,B420/A420-1)</f>
        <v>0</v>
      </c>
      <c r="R420" s="249">
        <f>SUM(+L420*(1+Q420),0)</f>
        <v>0</v>
      </c>
      <c r="S420" s="249">
        <f>SUM(+M420*(1+Q420),0)</f>
        <v>0</v>
      </c>
      <c r="T420" s="249">
        <f>S420+R420</f>
        <v>0</v>
      </c>
      <c r="U420" s="387"/>
      <c r="V420" s="397">
        <f>IF(T420=0,0,G420)</f>
        <v>0</v>
      </c>
      <c r="W420" s="398">
        <f>IF(L420=0,0,C420/B420-1)</f>
        <v>0</v>
      </c>
      <c r="X420" s="398"/>
      <c r="Y420" s="249">
        <f>SUM(+R420*(1+W420),0)</f>
        <v>0</v>
      </c>
      <c r="Z420" s="360">
        <f>SUM(+S420*(1+W420),0)</f>
        <v>0</v>
      </c>
      <c r="AA420" s="260">
        <f>Y420+Z420</f>
        <v>0</v>
      </c>
      <c r="AC420" s="561">
        <f>AA420</f>
        <v>0</v>
      </c>
      <c r="AD420" s="15"/>
      <c r="AE420" s="17"/>
      <c r="AF420" s="17"/>
      <c r="AG420" s="17"/>
      <c r="AH420" s="17"/>
      <c r="AI420" s="17"/>
    </row>
    <row r="421" spans="1:35" ht="24">
      <c r="A421" s="99"/>
      <c r="B421" s="102"/>
      <c r="C421" s="102"/>
      <c r="D421" s="86"/>
      <c r="E421" s="86"/>
      <c r="F421" s="738" t="s">
        <v>678</v>
      </c>
      <c r="G421" s="87"/>
      <c r="H421" s="93"/>
      <c r="I421" s="7">
        <f t="shared" si="271"/>
        <v>25</v>
      </c>
      <c r="J421" s="401"/>
      <c r="K421" s="409"/>
      <c r="L421" s="345"/>
      <c r="M421" s="410"/>
      <c r="N421" s="439"/>
      <c r="O421" s="295"/>
      <c r="P421" s="387"/>
      <c r="Q421" s="391"/>
      <c r="R421" s="273"/>
      <c r="S421" s="273"/>
      <c r="T421" s="273"/>
      <c r="U421" s="387"/>
      <c r="V421" s="411"/>
      <c r="W421" s="282"/>
      <c r="X421" s="282"/>
      <c r="Y421" s="273"/>
      <c r="Z421" s="406"/>
      <c r="AA421" s="265"/>
      <c r="AC421" s="562"/>
      <c r="AD421" s="15"/>
      <c r="AE421" s="17"/>
      <c r="AF421" s="17"/>
      <c r="AG421" s="17"/>
      <c r="AH421" s="17"/>
      <c r="AI421" s="17"/>
    </row>
    <row r="422" spans="1:35" ht="16.5" customHeight="1">
      <c r="A422" s="99"/>
      <c r="B422" s="102"/>
      <c r="C422" s="102"/>
      <c r="D422" s="86"/>
      <c r="E422" s="86"/>
      <c r="F422" s="172"/>
      <c r="G422" s="87"/>
      <c r="H422" s="93"/>
      <c r="I422" s="7">
        <f t="shared" si="271"/>
        <v>26</v>
      </c>
      <c r="J422" s="601">
        <v>30</v>
      </c>
      <c r="K422" s="200" t="s">
        <v>38</v>
      </c>
      <c r="L422" s="408"/>
      <c r="M422" s="273"/>
      <c r="N422" s="439"/>
      <c r="O422" s="295"/>
      <c r="P422" s="387"/>
      <c r="Q422" s="396"/>
      <c r="R422" s="273"/>
      <c r="S422" s="273"/>
      <c r="T422" s="273"/>
      <c r="U422" s="387"/>
      <c r="V422" s="391"/>
      <c r="W422" s="398"/>
      <c r="X422" s="398"/>
      <c r="Y422" s="273"/>
      <c r="Z422" s="406"/>
      <c r="AA422" s="265"/>
      <c r="AC422" s="555"/>
      <c r="AD422" s="15"/>
      <c r="AE422" s="17"/>
      <c r="AF422" s="17"/>
      <c r="AG422" s="17"/>
      <c r="AH422" s="17"/>
      <c r="AI422" s="17"/>
    </row>
    <row r="423" spans="1:35" ht="15.75">
      <c r="A423" s="149">
        <f>HLOOKUP(G404,cwccis,VLOOKUP(J422,row,2))</f>
        <v>1.0382499999999999</v>
      </c>
      <c r="B423" s="149">
        <f>HLOOKUP(G405,cwccis,VLOOKUP(J422,row,2))</f>
        <v>1</v>
      </c>
      <c r="C423" s="150">
        <f>HLOOKUP(G423,cwccis,VLOOKUP(J422,row,2))</f>
        <v>1</v>
      </c>
      <c r="D423" s="145" t="str">
        <f>FIXED(HLOOKUP(G423,cwccis,4),0,TRUE)&amp;HLOOKUP(G423,cwccis,5)</f>
        <v>2018(Jan - Mar)</v>
      </c>
      <c r="E423" s="145">
        <f>J422</f>
        <v>30</v>
      </c>
      <c r="F423" s="173" t="s">
        <v>856</v>
      </c>
      <c r="G423" s="126" t="s">
        <v>862</v>
      </c>
      <c r="H423" s="13"/>
      <c r="I423" s="7">
        <f t="shared" si="271"/>
        <v>27</v>
      </c>
      <c r="J423" s="347">
        <f>'Input '!$D$11</f>
        <v>2.5000000000000001E-2</v>
      </c>
      <c r="K423" s="349" t="s">
        <v>42</v>
      </c>
      <c r="L423" s="348">
        <f>L418*J423</f>
        <v>0</v>
      </c>
      <c r="M423" s="412">
        <f t="shared" ref="M423:M433" si="288">L423*N423</f>
        <v>0</v>
      </c>
      <c r="N423" s="606">
        <v>0.1</v>
      </c>
      <c r="O423" s="249">
        <f t="shared" ref="O423:O433" si="289">M423+L423</f>
        <v>0</v>
      </c>
      <c r="P423" s="387"/>
      <c r="Q423" s="396">
        <f t="shared" ref="Q423:Q433" si="290">IF(O423=0,0,B423/A423-1)</f>
        <v>0</v>
      </c>
      <c r="R423" s="249">
        <f t="shared" ref="R423:R433" si="291">SUM(+L423*(1+Q423),0)</f>
        <v>0</v>
      </c>
      <c r="S423" s="249">
        <f t="shared" ref="S423:S433" si="292">SUM(+M423*(1+Q423),0)</f>
        <v>0</v>
      </c>
      <c r="T423" s="249">
        <f t="shared" ref="T423:T433" si="293">S423+R423</f>
        <v>0</v>
      </c>
      <c r="U423" s="387"/>
      <c r="V423" s="397">
        <f t="shared" ref="V423:V433" si="294">IF(T423=0,0,G423)</f>
        <v>0</v>
      </c>
      <c r="W423" s="398">
        <f t="shared" ref="W423:W433" si="295">IF(L423=0,0,C423/B423-1)</f>
        <v>0</v>
      </c>
      <c r="X423" s="398"/>
      <c r="Y423" s="249">
        <f t="shared" ref="Y423:Y433" si="296">SUM(+R423*(1+W423),0)</f>
        <v>0</v>
      </c>
      <c r="Z423" s="360">
        <f t="shared" ref="Z423:Z433" si="297">SUM(+S423*(1+W423),0)</f>
        <v>0</v>
      </c>
      <c r="AA423" s="260">
        <f t="shared" ref="AA423:AA433" si="298">Y423+Z423</f>
        <v>0</v>
      </c>
      <c r="AC423" s="561">
        <f t="shared" ref="AC423:AC432" si="299">AA423</f>
        <v>0</v>
      </c>
      <c r="AD423" s="15"/>
      <c r="AE423" s="17"/>
      <c r="AF423" s="17"/>
      <c r="AG423" s="17"/>
      <c r="AH423" s="17"/>
      <c r="AI423" s="17"/>
    </row>
    <row r="424" spans="1:35" ht="15">
      <c r="A424" s="149">
        <f>A423</f>
        <v>1.0382499999999999</v>
      </c>
      <c r="B424" s="149">
        <f>B423</f>
        <v>1</v>
      </c>
      <c r="C424" s="150">
        <f>C423</f>
        <v>1</v>
      </c>
      <c r="D424" s="146" t="str">
        <f>D423</f>
        <v>2018(Jan - Mar)</v>
      </c>
      <c r="E424" s="145">
        <f>J422</f>
        <v>30</v>
      </c>
      <c r="F424" s="174" t="str">
        <f>"From "&amp;F423</f>
        <v>From ENTER Design mid point period</v>
      </c>
      <c r="G424" s="146" t="str">
        <f>G423</f>
        <v>2018Q2</v>
      </c>
      <c r="H424" s="95"/>
      <c r="I424" s="7">
        <f t="shared" si="271"/>
        <v>28</v>
      </c>
      <c r="J424" s="347">
        <f>'Input '!$D$13</f>
        <v>0.01</v>
      </c>
      <c r="K424" s="349" t="s">
        <v>43</v>
      </c>
      <c r="L424" s="348">
        <f>L418*J424</f>
        <v>0</v>
      </c>
      <c r="M424" s="412">
        <f t="shared" si="288"/>
        <v>0</v>
      </c>
      <c r="N424" s="437">
        <f>N423</f>
        <v>0.1</v>
      </c>
      <c r="O424" s="249">
        <f t="shared" si="289"/>
        <v>0</v>
      </c>
      <c r="P424" s="387"/>
      <c r="Q424" s="396">
        <f t="shared" si="290"/>
        <v>0</v>
      </c>
      <c r="R424" s="249">
        <f t="shared" si="291"/>
        <v>0</v>
      </c>
      <c r="S424" s="249">
        <f t="shared" si="292"/>
        <v>0</v>
      </c>
      <c r="T424" s="249">
        <f t="shared" si="293"/>
        <v>0</v>
      </c>
      <c r="U424" s="387"/>
      <c r="V424" s="397">
        <f t="shared" si="294"/>
        <v>0</v>
      </c>
      <c r="W424" s="398">
        <f t="shared" si="295"/>
        <v>0</v>
      </c>
      <c r="X424" s="398"/>
      <c r="Y424" s="249">
        <f t="shared" si="296"/>
        <v>0</v>
      </c>
      <c r="Z424" s="360">
        <f t="shared" si="297"/>
        <v>0</v>
      </c>
      <c r="AA424" s="260">
        <f t="shared" si="298"/>
        <v>0</v>
      </c>
      <c r="AC424" s="561">
        <f t="shared" si="299"/>
        <v>0</v>
      </c>
      <c r="AD424" s="15"/>
      <c r="AE424" s="17"/>
      <c r="AF424" s="17"/>
      <c r="AG424" s="17"/>
      <c r="AH424" s="17"/>
      <c r="AI424" s="17"/>
    </row>
    <row r="425" spans="1:35" ht="15">
      <c r="A425" s="149">
        <f t="shared" ref="A425:C427" si="300">A424</f>
        <v>1.0382499999999999</v>
      </c>
      <c r="B425" s="149">
        <f t="shared" si="300"/>
        <v>1</v>
      </c>
      <c r="C425" s="150">
        <f t="shared" si="300"/>
        <v>1</v>
      </c>
      <c r="D425" s="146" t="str">
        <f>D423</f>
        <v>2018(Jan - Mar)</v>
      </c>
      <c r="E425" s="145">
        <f>J422</f>
        <v>30</v>
      </c>
      <c r="F425" s="174" t="str">
        <f>"From "&amp;F423</f>
        <v>From ENTER Design mid point period</v>
      </c>
      <c r="G425" s="146" t="str">
        <f>G423</f>
        <v>2018Q2</v>
      </c>
      <c r="H425" s="95"/>
      <c r="I425" s="7">
        <f t="shared" si="271"/>
        <v>29</v>
      </c>
      <c r="J425" s="347">
        <f>'Input '!$D$14</f>
        <v>0.15</v>
      </c>
      <c r="K425" s="349" t="s">
        <v>44</v>
      </c>
      <c r="L425" s="348">
        <f>L418*J425</f>
        <v>0</v>
      </c>
      <c r="M425" s="412">
        <f t="shared" si="288"/>
        <v>0</v>
      </c>
      <c r="N425" s="437">
        <f t="shared" ref="N425:N432" si="301">N424</f>
        <v>0.1</v>
      </c>
      <c r="O425" s="249">
        <f t="shared" si="289"/>
        <v>0</v>
      </c>
      <c r="P425" s="387"/>
      <c r="Q425" s="396">
        <f t="shared" si="290"/>
        <v>0</v>
      </c>
      <c r="R425" s="249">
        <f t="shared" si="291"/>
        <v>0</v>
      </c>
      <c r="S425" s="249">
        <f t="shared" si="292"/>
        <v>0</v>
      </c>
      <c r="T425" s="249">
        <f t="shared" si="293"/>
        <v>0</v>
      </c>
      <c r="U425" s="387"/>
      <c r="V425" s="397">
        <f t="shared" si="294"/>
        <v>0</v>
      </c>
      <c r="W425" s="398">
        <f t="shared" si="295"/>
        <v>0</v>
      </c>
      <c r="X425" s="398"/>
      <c r="Y425" s="249">
        <f t="shared" si="296"/>
        <v>0</v>
      </c>
      <c r="Z425" s="360">
        <f t="shared" si="297"/>
        <v>0</v>
      </c>
      <c r="AA425" s="260">
        <f t="shared" si="298"/>
        <v>0</v>
      </c>
      <c r="AC425" s="561">
        <f t="shared" si="299"/>
        <v>0</v>
      </c>
      <c r="AD425" s="15"/>
      <c r="AE425" s="17"/>
      <c r="AF425" s="17"/>
      <c r="AG425" s="17"/>
      <c r="AH425" s="17"/>
      <c r="AI425" s="17"/>
    </row>
    <row r="426" spans="1:35" ht="15">
      <c r="A426" s="149">
        <f t="shared" si="300"/>
        <v>1.0382499999999999</v>
      </c>
      <c r="B426" s="149">
        <f t="shared" si="300"/>
        <v>1</v>
      </c>
      <c r="C426" s="150">
        <f t="shared" si="300"/>
        <v>1</v>
      </c>
      <c r="D426" s="146" t="str">
        <f>D423</f>
        <v>2018(Jan - Mar)</v>
      </c>
      <c r="E426" s="145">
        <f>J422</f>
        <v>30</v>
      </c>
      <c r="F426" s="174" t="str">
        <f>"From "&amp;F423</f>
        <v>From ENTER Design mid point period</v>
      </c>
      <c r="G426" s="146" t="str">
        <f>G423</f>
        <v>2018Q2</v>
      </c>
      <c r="H426" s="95"/>
      <c r="I426" s="7">
        <f t="shared" si="271"/>
        <v>30</v>
      </c>
      <c r="J426" s="347">
        <f>'Input '!$D$15</f>
        <v>0.01</v>
      </c>
      <c r="K426" s="349" t="s">
        <v>512</v>
      </c>
      <c r="L426" s="348">
        <f>L418*J426</f>
        <v>0</v>
      </c>
      <c r="M426" s="412">
        <f t="shared" si="288"/>
        <v>0</v>
      </c>
      <c r="N426" s="437">
        <f t="shared" si="301"/>
        <v>0.1</v>
      </c>
      <c r="O426" s="249">
        <f t="shared" si="289"/>
        <v>0</v>
      </c>
      <c r="P426" s="387"/>
      <c r="Q426" s="396">
        <f t="shared" si="290"/>
        <v>0</v>
      </c>
      <c r="R426" s="249">
        <f t="shared" si="291"/>
        <v>0</v>
      </c>
      <c r="S426" s="249">
        <f t="shared" si="292"/>
        <v>0</v>
      </c>
      <c r="T426" s="249">
        <f t="shared" si="293"/>
        <v>0</v>
      </c>
      <c r="U426" s="387"/>
      <c r="V426" s="397">
        <f t="shared" si="294"/>
        <v>0</v>
      </c>
      <c r="W426" s="398">
        <f t="shared" si="295"/>
        <v>0</v>
      </c>
      <c r="X426" s="398"/>
      <c r="Y426" s="249">
        <f t="shared" si="296"/>
        <v>0</v>
      </c>
      <c r="Z426" s="360">
        <f t="shared" si="297"/>
        <v>0</v>
      </c>
      <c r="AA426" s="260">
        <f t="shared" si="298"/>
        <v>0</v>
      </c>
      <c r="AC426" s="561">
        <f t="shared" si="299"/>
        <v>0</v>
      </c>
      <c r="AD426" s="15"/>
      <c r="AE426" s="17"/>
      <c r="AF426" s="17"/>
      <c r="AG426" s="17"/>
      <c r="AH426" s="17"/>
      <c r="AI426" s="17"/>
    </row>
    <row r="427" spans="1:35" ht="15" customHeight="1">
      <c r="A427" s="149">
        <f t="shared" si="300"/>
        <v>1.0382499999999999</v>
      </c>
      <c r="B427" s="149">
        <f t="shared" si="300"/>
        <v>1</v>
      </c>
      <c r="C427" s="150">
        <f t="shared" si="300"/>
        <v>1</v>
      </c>
      <c r="D427" s="146" t="str">
        <f>D424</f>
        <v>2018(Jan - Mar)</v>
      </c>
      <c r="E427" s="145">
        <f>J422</f>
        <v>30</v>
      </c>
      <c r="F427" s="174" t="str">
        <f>"From "&amp;F424</f>
        <v>From From ENTER Design mid point period</v>
      </c>
      <c r="G427" s="146" t="str">
        <f>G424</f>
        <v>2018Q2</v>
      </c>
      <c r="H427" s="29"/>
      <c r="I427" s="7">
        <f t="shared" si="271"/>
        <v>31</v>
      </c>
      <c r="J427" s="347">
        <f>'Input '!$D$16</f>
        <v>0.01</v>
      </c>
      <c r="K427" s="350" t="s">
        <v>513</v>
      </c>
      <c r="L427" s="348">
        <f>L418*J427</f>
        <v>0</v>
      </c>
      <c r="M427" s="330">
        <f t="shared" si="288"/>
        <v>0</v>
      </c>
      <c r="N427" s="437">
        <f t="shared" si="301"/>
        <v>0.1</v>
      </c>
      <c r="O427" s="250">
        <f t="shared" si="289"/>
        <v>0</v>
      </c>
      <c r="P427" s="213"/>
      <c r="Q427" s="331">
        <f t="shared" si="290"/>
        <v>0</v>
      </c>
      <c r="R427" s="250">
        <f t="shared" si="291"/>
        <v>0</v>
      </c>
      <c r="S427" s="250">
        <f t="shared" si="292"/>
        <v>0</v>
      </c>
      <c r="T427" s="250">
        <f t="shared" si="293"/>
        <v>0</v>
      </c>
      <c r="U427" s="213"/>
      <c r="V427" s="332">
        <f t="shared" si="294"/>
        <v>0</v>
      </c>
      <c r="W427" s="331">
        <f t="shared" si="295"/>
        <v>0</v>
      </c>
      <c r="X427" s="331"/>
      <c r="Y427" s="250">
        <f t="shared" si="296"/>
        <v>0</v>
      </c>
      <c r="Z427" s="333">
        <f t="shared" si="297"/>
        <v>0</v>
      </c>
      <c r="AA427" s="260">
        <f t="shared" si="298"/>
        <v>0</v>
      </c>
      <c r="AC427" s="561">
        <f t="shared" si="299"/>
        <v>0</v>
      </c>
      <c r="AD427" s="15"/>
      <c r="AE427" s="17"/>
      <c r="AF427" s="17"/>
      <c r="AG427" s="17"/>
      <c r="AH427" s="17"/>
      <c r="AI427" s="17"/>
    </row>
    <row r="428" spans="1:35" ht="15">
      <c r="A428" s="149">
        <f>A426</f>
        <v>1.0382499999999999</v>
      </c>
      <c r="B428" s="149">
        <f>B426</f>
        <v>1</v>
      </c>
      <c r="C428" s="150">
        <f>C426</f>
        <v>1</v>
      </c>
      <c r="D428" s="146" t="str">
        <f>D423</f>
        <v>2018(Jan - Mar)</v>
      </c>
      <c r="E428" s="145">
        <f>J422</f>
        <v>30</v>
      </c>
      <c r="F428" s="174" t="str">
        <f>"From "&amp;F423</f>
        <v>From ENTER Design mid point period</v>
      </c>
      <c r="G428" s="146" t="str">
        <f>G423</f>
        <v>2018Q2</v>
      </c>
      <c r="H428" s="95"/>
      <c r="I428" s="7">
        <f t="shared" si="271"/>
        <v>32</v>
      </c>
      <c r="J428" s="347">
        <f>'Input '!$D$17</f>
        <v>0.01</v>
      </c>
      <c r="K428" s="349" t="s">
        <v>45</v>
      </c>
      <c r="L428" s="348">
        <f>L418*J428</f>
        <v>0</v>
      </c>
      <c r="M428" s="412">
        <f t="shared" si="288"/>
        <v>0</v>
      </c>
      <c r="N428" s="437">
        <f t="shared" si="301"/>
        <v>0.1</v>
      </c>
      <c r="O428" s="249">
        <f t="shared" si="289"/>
        <v>0</v>
      </c>
      <c r="P428" s="387"/>
      <c r="Q428" s="396">
        <f t="shared" si="290"/>
        <v>0</v>
      </c>
      <c r="R428" s="249">
        <f t="shared" si="291"/>
        <v>0</v>
      </c>
      <c r="S428" s="249">
        <f t="shared" si="292"/>
        <v>0</v>
      </c>
      <c r="T428" s="249">
        <f t="shared" si="293"/>
        <v>0</v>
      </c>
      <c r="U428" s="387"/>
      <c r="V428" s="397">
        <f t="shared" si="294"/>
        <v>0</v>
      </c>
      <c r="W428" s="398">
        <f t="shared" si="295"/>
        <v>0</v>
      </c>
      <c r="X428" s="398"/>
      <c r="Y428" s="249">
        <f t="shared" si="296"/>
        <v>0</v>
      </c>
      <c r="Z428" s="360">
        <f t="shared" si="297"/>
        <v>0</v>
      </c>
      <c r="AA428" s="260">
        <f t="shared" si="298"/>
        <v>0</v>
      </c>
      <c r="AC428" s="561">
        <f t="shared" si="299"/>
        <v>0</v>
      </c>
      <c r="AD428" s="15"/>
      <c r="AE428" s="17"/>
      <c r="AF428" s="17"/>
      <c r="AG428" s="17"/>
      <c r="AH428" s="17"/>
      <c r="AI428" s="17"/>
    </row>
    <row r="429" spans="1:35" ht="15">
      <c r="A429" s="149">
        <f>HLOOKUP(G404,cwccis,VLOOKUP(J422,row,2))</f>
        <v>1.0382499999999999</v>
      </c>
      <c r="B429" s="149">
        <f>HLOOKUP(G405,cwccis,VLOOKUP(J422,row,2))</f>
        <v>1</v>
      </c>
      <c r="C429" s="150">
        <f>HLOOKUP(G429,cwccis,VLOOKUP(J422,row,2))</f>
        <v>1</v>
      </c>
      <c r="D429" s="145" t="str">
        <f>FIXED(HLOOKUP(G429,cwccis,4),0,TRUE)&amp;HLOOKUP(G429,cwccis,5)</f>
        <v>2020(Jan - Mar)</v>
      </c>
      <c r="E429" s="145">
        <f>J422</f>
        <v>30</v>
      </c>
      <c r="F429" s="174" t="s">
        <v>413</v>
      </c>
      <c r="G429" s="146" t="str">
        <f>G436</f>
        <v>2020Q2</v>
      </c>
      <c r="H429" s="30"/>
      <c r="I429" s="7">
        <f t="shared" si="271"/>
        <v>33</v>
      </c>
      <c r="J429" s="347">
        <f>'Input '!$D$18</f>
        <v>0.03</v>
      </c>
      <c r="K429" s="349" t="s">
        <v>46</v>
      </c>
      <c r="L429" s="348">
        <f>L418*J429</f>
        <v>0</v>
      </c>
      <c r="M429" s="412">
        <f t="shared" si="288"/>
        <v>0</v>
      </c>
      <c r="N429" s="437">
        <f t="shared" si="301"/>
        <v>0.1</v>
      </c>
      <c r="O429" s="249">
        <f t="shared" si="289"/>
        <v>0</v>
      </c>
      <c r="P429" s="387"/>
      <c r="Q429" s="396">
        <f t="shared" si="290"/>
        <v>0</v>
      </c>
      <c r="R429" s="249">
        <f t="shared" si="291"/>
        <v>0</v>
      </c>
      <c r="S429" s="249">
        <f t="shared" si="292"/>
        <v>0</v>
      </c>
      <c r="T429" s="249">
        <f t="shared" si="293"/>
        <v>0</v>
      </c>
      <c r="U429" s="387"/>
      <c r="V429" s="397">
        <f t="shared" si="294"/>
        <v>0</v>
      </c>
      <c r="W429" s="398">
        <f t="shared" si="295"/>
        <v>0</v>
      </c>
      <c r="X429" s="398"/>
      <c r="Y429" s="249">
        <f t="shared" si="296"/>
        <v>0</v>
      </c>
      <c r="Z429" s="360">
        <f t="shared" si="297"/>
        <v>0</v>
      </c>
      <c r="AA429" s="260">
        <f t="shared" si="298"/>
        <v>0</v>
      </c>
      <c r="AC429" s="561">
        <f t="shared" si="299"/>
        <v>0</v>
      </c>
      <c r="AD429" s="15"/>
      <c r="AE429" s="17"/>
      <c r="AF429" s="17"/>
      <c r="AG429" s="17"/>
      <c r="AH429" s="17"/>
      <c r="AI429" s="17"/>
    </row>
    <row r="430" spans="1:35" ht="15">
      <c r="A430" s="149">
        <f>A429</f>
        <v>1.0382499999999999</v>
      </c>
      <c r="B430" s="149">
        <f>B429</f>
        <v>1</v>
      </c>
      <c r="C430" s="150">
        <f>C429</f>
        <v>1</v>
      </c>
      <c r="D430" s="145" t="str">
        <f>FIXED(HLOOKUP(G430,cwccis,4),0,TRUE)&amp;HLOOKUP(G430,cwccis,5)</f>
        <v>2020(Jan - Mar)</v>
      </c>
      <c r="E430" s="145">
        <f>J422</f>
        <v>30</v>
      </c>
      <c r="F430" s="174" t="s">
        <v>414</v>
      </c>
      <c r="G430" s="151" t="str">
        <f>G429</f>
        <v>2020Q2</v>
      </c>
      <c r="H430" s="30"/>
      <c r="I430" s="7">
        <f t="shared" si="271"/>
        <v>34</v>
      </c>
      <c r="J430" s="347">
        <f>'Input '!$D$19</f>
        <v>0.02</v>
      </c>
      <c r="K430" s="349" t="s">
        <v>47</v>
      </c>
      <c r="L430" s="348">
        <f>L418*J430</f>
        <v>0</v>
      </c>
      <c r="M430" s="412">
        <f t="shared" si="288"/>
        <v>0</v>
      </c>
      <c r="N430" s="437">
        <f t="shared" si="301"/>
        <v>0.1</v>
      </c>
      <c r="O430" s="249">
        <f t="shared" si="289"/>
        <v>0</v>
      </c>
      <c r="P430" s="387"/>
      <c r="Q430" s="396">
        <f t="shared" si="290"/>
        <v>0</v>
      </c>
      <c r="R430" s="249">
        <f t="shared" si="291"/>
        <v>0</v>
      </c>
      <c r="S430" s="249">
        <f t="shared" si="292"/>
        <v>0</v>
      </c>
      <c r="T430" s="249">
        <f t="shared" si="293"/>
        <v>0</v>
      </c>
      <c r="U430" s="387"/>
      <c r="V430" s="397">
        <f t="shared" si="294"/>
        <v>0</v>
      </c>
      <c r="W430" s="398">
        <f t="shared" si="295"/>
        <v>0</v>
      </c>
      <c r="X430" s="398"/>
      <c r="Y430" s="249">
        <f t="shared" si="296"/>
        <v>0</v>
      </c>
      <c r="Z430" s="360">
        <f t="shared" si="297"/>
        <v>0</v>
      </c>
      <c r="AA430" s="260">
        <f t="shared" si="298"/>
        <v>0</v>
      </c>
      <c r="AC430" s="561">
        <f t="shared" si="299"/>
        <v>0</v>
      </c>
      <c r="AD430" s="15"/>
      <c r="AE430" s="17"/>
      <c r="AF430" s="17"/>
      <c r="AG430" s="17"/>
      <c r="AH430" s="17"/>
      <c r="AI430" s="17"/>
    </row>
    <row r="431" spans="1:35" s="445" customFormat="1" ht="15.75">
      <c r="A431" s="149">
        <f>HLOOKUP(G404,cwccis,VLOOKUP(J422,row,2))</f>
        <v>1.0382499999999999</v>
      </c>
      <c r="B431" s="149">
        <f>HLOOKUP(G405,cwccis,VLOOKUP(J422,row,2))</f>
        <v>1</v>
      </c>
      <c r="C431" s="150">
        <f>HLOOKUP(G431,cwccis,VLOOKUP(J422,row,2))</f>
        <v>1</v>
      </c>
      <c r="D431" s="145" t="str">
        <f>FIXED(HLOOKUP(G431,cwccis,4),0,TRUE)&amp;HLOOKUP(G431,cwccis,5)</f>
        <v>2021(Oct - Dec)</v>
      </c>
      <c r="E431" s="145">
        <f>J422</f>
        <v>30</v>
      </c>
      <c r="F431" s="174" t="s">
        <v>931</v>
      </c>
      <c r="G431" s="126" t="s">
        <v>719</v>
      </c>
      <c r="H431" s="29"/>
      <c r="I431" s="7">
        <f t="shared" si="271"/>
        <v>35</v>
      </c>
      <c r="J431" s="347">
        <f>'Input '!$D$20</f>
        <v>0.03</v>
      </c>
      <c r="K431" s="349" t="s">
        <v>924</v>
      </c>
      <c r="L431" s="348">
        <f>L418*J431</f>
        <v>0</v>
      </c>
      <c r="M431" s="330">
        <f t="shared" si="288"/>
        <v>0</v>
      </c>
      <c r="N431" s="438">
        <f t="shared" si="301"/>
        <v>0.1</v>
      </c>
      <c r="O431" s="250">
        <f t="shared" si="289"/>
        <v>0</v>
      </c>
      <c r="P431" s="213"/>
      <c r="Q431" s="331">
        <f t="shared" si="290"/>
        <v>0</v>
      </c>
      <c r="R431" s="250">
        <f t="shared" si="291"/>
        <v>0</v>
      </c>
      <c r="S431" s="250">
        <f t="shared" si="292"/>
        <v>0</v>
      </c>
      <c r="T431" s="250">
        <f t="shared" si="293"/>
        <v>0</v>
      </c>
      <c r="U431" s="213"/>
      <c r="V431" s="332">
        <f t="shared" si="294"/>
        <v>0</v>
      </c>
      <c r="W431" s="331">
        <f t="shared" si="295"/>
        <v>0</v>
      </c>
      <c r="X431" s="331"/>
      <c r="Y431" s="250">
        <f t="shared" si="296"/>
        <v>0</v>
      </c>
      <c r="Z431" s="333">
        <f t="shared" si="297"/>
        <v>0</v>
      </c>
      <c r="AA431" s="260">
        <f t="shared" si="298"/>
        <v>0</v>
      </c>
      <c r="AC431" s="561">
        <f t="shared" si="299"/>
        <v>0</v>
      </c>
      <c r="AD431" s="15"/>
      <c r="AE431" s="17"/>
      <c r="AF431" s="17"/>
      <c r="AG431" s="17"/>
      <c r="AH431" s="17"/>
      <c r="AI431" s="17"/>
    </row>
    <row r="432" spans="1:35" s="445" customFormat="1" ht="15">
      <c r="A432" s="149">
        <f>A430</f>
        <v>1.0382499999999999</v>
      </c>
      <c r="B432" s="149">
        <f t="shared" ref="B432" si="302">B430</f>
        <v>1</v>
      </c>
      <c r="C432" s="744">
        <f>C428</f>
        <v>1</v>
      </c>
      <c r="D432" s="146" t="str">
        <f>D424</f>
        <v>2018(Jan - Mar)</v>
      </c>
      <c r="E432" s="145">
        <f>J423</f>
        <v>2.5000000000000001E-2</v>
      </c>
      <c r="F432" s="174" t="s">
        <v>931</v>
      </c>
      <c r="G432" s="146" t="str">
        <f>G424</f>
        <v>2018Q2</v>
      </c>
      <c r="H432" s="31"/>
      <c r="I432" s="7">
        <f t="shared" si="271"/>
        <v>36</v>
      </c>
      <c r="J432" s="347">
        <f>'Input '!$D$21</f>
        <v>0.01</v>
      </c>
      <c r="K432" s="349" t="s">
        <v>383</v>
      </c>
      <c r="L432" s="348">
        <f>L418*J432</f>
        <v>0</v>
      </c>
      <c r="M432" s="330">
        <f t="shared" si="288"/>
        <v>0</v>
      </c>
      <c r="N432" s="438">
        <f t="shared" si="301"/>
        <v>0.1</v>
      </c>
      <c r="O432" s="250">
        <f t="shared" si="289"/>
        <v>0</v>
      </c>
      <c r="P432" s="213"/>
      <c r="Q432" s="331">
        <f t="shared" si="290"/>
        <v>0</v>
      </c>
      <c r="R432" s="250">
        <f t="shared" si="291"/>
        <v>0</v>
      </c>
      <c r="S432" s="250">
        <f t="shared" si="292"/>
        <v>0</v>
      </c>
      <c r="T432" s="250">
        <f t="shared" si="293"/>
        <v>0</v>
      </c>
      <c r="U432" s="213"/>
      <c r="V432" s="332">
        <f t="shared" si="294"/>
        <v>0</v>
      </c>
      <c r="W432" s="331">
        <f t="shared" si="295"/>
        <v>0</v>
      </c>
      <c r="X432" s="331"/>
      <c r="Y432" s="250">
        <f t="shared" si="296"/>
        <v>0</v>
      </c>
      <c r="Z432" s="333">
        <f t="shared" si="297"/>
        <v>0</v>
      </c>
      <c r="AA432" s="260">
        <f t="shared" si="298"/>
        <v>0</v>
      </c>
      <c r="AC432" s="561">
        <f t="shared" si="299"/>
        <v>0</v>
      </c>
      <c r="AD432" s="15"/>
      <c r="AE432" s="17"/>
      <c r="AF432" s="17"/>
      <c r="AG432" s="17"/>
      <c r="AH432" s="17"/>
      <c r="AI432" s="17"/>
    </row>
    <row r="433" spans="1:35" s="445" customFormat="1" ht="15.75">
      <c r="A433" s="149">
        <f>A431</f>
        <v>1.0382499999999999</v>
      </c>
      <c r="B433" s="149">
        <f>B431</f>
        <v>1</v>
      </c>
      <c r="C433" s="744">
        <f>HLOOKUP(G433,cwccis,VLOOKUP(J422,row,2))</f>
        <v>1</v>
      </c>
      <c r="D433" s="146" t="str">
        <f>D425</f>
        <v>2018(Jan - Mar)</v>
      </c>
      <c r="E433" s="145">
        <f>J424</f>
        <v>0.01</v>
      </c>
      <c r="F433" s="811" t="s">
        <v>1284</v>
      </c>
      <c r="G433" s="126" t="s">
        <v>719</v>
      </c>
      <c r="H433" s="31"/>
      <c r="I433" s="7">
        <f t="shared" si="271"/>
        <v>37</v>
      </c>
      <c r="J433" s="347"/>
      <c r="K433" s="349" t="s">
        <v>1285</v>
      </c>
      <c r="L433" s="329">
        <v>0</v>
      </c>
      <c r="M433" s="330">
        <f t="shared" si="288"/>
        <v>0</v>
      </c>
      <c r="N433" s="605">
        <v>0</v>
      </c>
      <c r="O433" s="250">
        <f t="shared" si="289"/>
        <v>0</v>
      </c>
      <c r="P433" s="213"/>
      <c r="Q433" s="331">
        <f t="shared" si="290"/>
        <v>0</v>
      </c>
      <c r="R433" s="250">
        <f t="shared" si="291"/>
        <v>0</v>
      </c>
      <c r="S433" s="250">
        <f t="shared" si="292"/>
        <v>0</v>
      </c>
      <c r="T433" s="250">
        <f t="shared" si="293"/>
        <v>0</v>
      </c>
      <c r="U433" s="213"/>
      <c r="V433" s="332">
        <f t="shared" si="294"/>
        <v>0</v>
      </c>
      <c r="W433" s="331">
        <f t="shared" si="295"/>
        <v>0</v>
      </c>
      <c r="X433" s="331"/>
      <c r="Y433" s="250">
        <f t="shared" si="296"/>
        <v>0</v>
      </c>
      <c r="Z433" s="333">
        <f t="shared" si="297"/>
        <v>0</v>
      </c>
      <c r="AA433" s="260">
        <f t="shared" si="298"/>
        <v>0</v>
      </c>
      <c r="AC433" s="561">
        <f t="shared" ref="AC433" si="303">AA433</f>
        <v>0</v>
      </c>
      <c r="AD433" s="15"/>
      <c r="AE433" s="17"/>
      <c r="AF433" s="17"/>
      <c r="AG433" s="17"/>
      <c r="AH433" s="17"/>
      <c r="AI433" s="17"/>
    </row>
    <row r="434" spans="1:35" s="445" customFormat="1" ht="15">
      <c r="A434" s="106"/>
      <c r="B434" s="106"/>
      <c r="C434" s="108"/>
      <c r="D434" s="86"/>
      <c r="E434" s="103"/>
      <c r="F434" s="745" t="s">
        <v>929</v>
      </c>
      <c r="G434" s="736">
        <f>SUM(L423:L432)</f>
        <v>0</v>
      </c>
      <c r="H434" s="31"/>
      <c r="I434" s="7"/>
      <c r="J434" s="244"/>
      <c r="K434" s="196"/>
      <c r="L434" s="348"/>
      <c r="M434" s="269"/>
      <c r="N434" s="610"/>
      <c r="O434" s="272"/>
      <c r="P434" s="213"/>
      <c r="Q434" s="331"/>
      <c r="R434" s="250"/>
      <c r="S434" s="250"/>
      <c r="T434" s="272"/>
      <c r="U434" s="213"/>
      <c r="V434" s="278"/>
      <c r="W434" s="331"/>
      <c r="X434" s="331"/>
      <c r="Y434" s="250"/>
      <c r="Z434" s="333"/>
      <c r="AA434" s="265"/>
      <c r="AC434" s="555"/>
      <c r="AD434" s="15"/>
      <c r="AE434" s="17"/>
      <c r="AF434" s="17"/>
      <c r="AG434" s="17"/>
      <c r="AH434" s="17"/>
      <c r="AI434" s="17"/>
    </row>
    <row r="435" spans="1:35" s="445" customFormat="1" ht="15">
      <c r="A435" s="106"/>
      <c r="B435" s="106"/>
      <c r="C435" s="102"/>
      <c r="D435" s="105"/>
      <c r="E435" s="103" t="s">
        <v>40</v>
      </c>
      <c r="F435" s="177"/>
      <c r="G435" s="105"/>
      <c r="H435" s="31"/>
      <c r="I435" s="7">
        <f>I432+1</f>
        <v>37</v>
      </c>
      <c r="J435" s="601">
        <v>31</v>
      </c>
      <c r="K435" s="351" t="s">
        <v>39</v>
      </c>
      <c r="L435" s="352"/>
      <c r="M435" s="269"/>
      <c r="N435" s="612"/>
      <c r="O435" s="269"/>
      <c r="P435" s="213"/>
      <c r="Q435" s="331"/>
      <c r="R435" s="250"/>
      <c r="S435" s="250"/>
      <c r="T435" s="269"/>
      <c r="U435" s="213"/>
      <c r="V435" s="338"/>
      <c r="W435" s="331"/>
      <c r="X435" s="331"/>
      <c r="Y435" s="250"/>
      <c r="Z435" s="333"/>
      <c r="AA435" s="260"/>
      <c r="AC435" s="555"/>
      <c r="AD435" s="15"/>
      <c r="AE435" s="17"/>
      <c r="AF435" s="17"/>
      <c r="AG435" s="17"/>
      <c r="AH435" s="17"/>
      <c r="AI435" s="17"/>
    </row>
    <row r="436" spans="1:35" ht="15.75">
      <c r="A436" s="149">
        <f>HLOOKUP(G404,cwccis,VLOOKUP(J435,row,2))</f>
        <v>1.0382499999999999</v>
      </c>
      <c r="B436" s="149">
        <f>HLOOKUP(G405,cwccis,VLOOKUP(J435,row,2))</f>
        <v>1</v>
      </c>
      <c r="C436" s="150">
        <f>HLOOKUP(G436,cwccis,VLOOKUP(J435,row,2))</f>
        <v>1</v>
      </c>
      <c r="D436" s="145" t="str">
        <f>FIXED(HLOOKUP(G436,cwccis,4),0,TRUE)&amp;HLOOKUP(G436,cwccis,5)</f>
        <v>2020(Jan - Mar)</v>
      </c>
      <c r="E436" s="145">
        <f>J434</f>
        <v>0</v>
      </c>
      <c r="F436" s="175" t="s">
        <v>855</v>
      </c>
      <c r="G436" s="126" t="s">
        <v>863</v>
      </c>
      <c r="H436" s="30"/>
      <c r="I436" s="7">
        <f>I434+1</f>
        <v>1</v>
      </c>
      <c r="J436" s="347">
        <f>'Input '!$D$24</f>
        <v>0.1</v>
      </c>
      <c r="K436" s="349" t="s">
        <v>49</v>
      </c>
      <c r="L436" s="348">
        <f>L418*J436</f>
        <v>0</v>
      </c>
      <c r="M436" s="412">
        <f>L436*N436</f>
        <v>0</v>
      </c>
      <c r="N436" s="607">
        <v>0.1</v>
      </c>
      <c r="O436" s="435">
        <f>M436+L436</f>
        <v>0</v>
      </c>
      <c r="P436" s="387"/>
      <c r="Q436" s="396">
        <f>IF(O436=0,0,B436/A436-1)</f>
        <v>0</v>
      </c>
      <c r="R436" s="249">
        <f>SUM(+L436*(1+Q436),0)</f>
        <v>0</v>
      </c>
      <c r="S436" s="249">
        <f>SUM(+M436*(1+Q436),0)</f>
        <v>0</v>
      </c>
      <c r="T436" s="249">
        <f>S436+R436</f>
        <v>0</v>
      </c>
      <c r="U436" s="387"/>
      <c r="V436" s="397">
        <f>IF(T436=0,0,G436)</f>
        <v>0</v>
      </c>
      <c r="W436" s="398">
        <f>IF(L436=0,0,C436/B436-1)</f>
        <v>0</v>
      </c>
      <c r="X436" s="398"/>
      <c r="Y436" s="249">
        <f>SUM(+R436*(1+W436),0)</f>
        <v>0</v>
      </c>
      <c r="Z436" s="360">
        <f>SUM(+S436*(1+W436),0)</f>
        <v>0</v>
      </c>
      <c r="AA436" s="260">
        <f>Y436+Z436</f>
        <v>0</v>
      </c>
      <c r="AC436" s="561">
        <f>AA436</f>
        <v>0</v>
      </c>
      <c r="AD436" s="15"/>
      <c r="AE436" s="17"/>
      <c r="AF436" s="17"/>
      <c r="AG436" s="17"/>
      <c r="AH436" s="17"/>
      <c r="AI436" s="17"/>
    </row>
    <row r="437" spans="1:35" ht="15">
      <c r="A437" s="149">
        <f t="shared" ref="A437:C438" si="304">A436</f>
        <v>1.0382499999999999</v>
      </c>
      <c r="B437" s="149">
        <f t="shared" si="304"/>
        <v>1</v>
      </c>
      <c r="C437" s="152">
        <f t="shared" si="304"/>
        <v>1</v>
      </c>
      <c r="D437" s="145" t="str">
        <f>FIXED(HLOOKUP(G437,cwccis,4),0,TRUE)&amp;HLOOKUP(G437,cwccis,5)</f>
        <v>2020(Jan - Mar)</v>
      </c>
      <c r="E437" s="145">
        <f>J434</f>
        <v>0</v>
      </c>
      <c r="F437" s="176" t="s">
        <v>414</v>
      </c>
      <c r="G437" s="151" t="str">
        <f>G429</f>
        <v>2020Q2</v>
      </c>
      <c r="H437" s="30"/>
      <c r="I437" s="7">
        <f t="shared" si="271"/>
        <v>2</v>
      </c>
      <c r="J437" s="347">
        <f>'Input '!$D$25</f>
        <v>0.02</v>
      </c>
      <c r="K437" s="349" t="s">
        <v>48</v>
      </c>
      <c r="L437" s="348">
        <f>L418*J437</f>
        <v>0</v>
      </c>
      <c r="M437" s="412">
        <f>L437*N437</f>
        <v>0</v>
      </c>
      <c r="N437" s="440">
        <f>N436</f>
        <v>0.1</v>
      </c>
      <c r="O437" s="435">
        <f>M437+L437</f>
        <v>0</v>
      </c>
      <c r="P437" s="387"/>
      <c r="Q437" s="396">
        <f>IF(O437=0,0,B437/A437-1)</f>
        <v>0</v>
      </c>
      <c r="R437" s="249">
        <f>SUM(+L437*(1+Q437),0)</f>
        <v>0</v>
      </c>
      <c r="S437" s="249">
        <f>SUM(+M437*(1+Q437),0)</f>
        <v>0</v>
      </c>
      <c r="T437" s="249">
        <f>S437+R437</f>
        <v>0</v>
      </c>
      <c r="U437" s="387"/>
      <c r="V437" s="397">
        <f>IF(T437=0,0,G437)</f>
        <v>0</v>
      </c>
      <c r="W437" s="398">
        <f>IF(L437=0,0,C437/B437-1)</f>
        <v>0</v>
      </c>
      <c r="X437" s="398"/>
      <c r="Y437" s="249">
        <f>SUM(+R437*(1+W437),0)</f>
        <v>0</v>
      </c>
      <c r="Z437" s="360">
        <f>SUM(+S437*(1+W437),0)</f>
        <v>0</v>
      </c>
      <c r="AA437" s="260">
        <f>Y437+Z437</f>
        <v>0</v>
      </c>
      <c r="AC437" s="561">
        <f>AA437</f>
        <v>0</v>
      </c>
      <c r="AD437" s="15"/>
      <c r="AE437" s="17"/>
      <c r="AF437" s="17"/>
      <c r="AG437" s="17"/>
      <c r="AH437" s="17"/>
      <c r="AI437" s="17"/>
    </row>
    <row r="438" spans="1:35" ht="15">
      <c r="A438" s="149">
        <f t="shared" si="304"/>
        <v>1.0382499999999999</v>
      </c>
      <c r="B438" s="149">
        <f t="shared" si="304"/>
        <v>1</v>
      </c>
      <c r="C438" s="152">
        <f t="shared" si="304"/>
        <v>1</v>
      </c>
      <c r="D438" s="145" t="str">
        <f>FIXED(HLOOKUP(G438,cwccis,4),0,TRUE)&amp;HLOOKUP(G438,cwccis,5)</f>
        <v>2020(Jan - Mar)</v>
      </c>
      <c r="E438" s="145">
        <f>J434</f>
        <v>0</v>
      </c>
      <c r="F438" s="176" t="s">
        <v>414</v>
      </c>
      <c r="G438" s="151" t="str">
        <f>G429</f>
        <v>2020Q2</v>
      </c>
      <c r="H438" s="30"/>
      <c r="I438" s="7">
        <f t="shared" si="271"/>
        <v>3</v>
      </c>
      <c r="J438" s="347">
        <f>'Input '!$D$26</f>
        <v>2.5000000000000001E-2</v>
      </c>
      <c r="K438" s="349" t="s">
        <v>42</v>
      </c>
      <c r="L438" s="348">
        <f>L418*J438</f>
        <v>0</v>
      </c>
      <c r="M438" s="412">
        <f>L438*N438</f>
        <v>0</v>
      </c>
      <c r="N438" s="440">
        <f>N437</f>
        <v>0.1</v>
      </c>
      <c r="O438" s="435">
        <f>M438+L438</f>
        <v>0</v>
      </c>
      <c r="P438" s="387"/>
      <c r="Q438" s="396">
        <f>IF(O438=0,0,B438/A438-1)</f>
        <v>0</v>
      </c>
      <c r="R438" s="249">
        <f>SUM(+L438*(1+Q438),0)</f>
        <v>0</v>
      </c>
      <c r="S438" s="249">
        <f>SUM(+M438*(1+Q438),0)</f>
        <v>0</v>
      </c>
      <c r="T438" s="249">
        <f>S438+R438</f>
        <v>0</v>
      </c>
      <c r="U438" s="387"/>
      <c r="V438" s="397">
        <f>IF(T438=0,0,G438)</f>
        <v>0</v>
      </c>
      <c r="W438" s="398">
        <f>IF(L438=0,0,C438/B438-1)</f>
        <v>0</v>
      </c>
      <c r="X438" s="398"/>
      <c r="Y438" s="249">
        <f>SUM(+R438*(1+W438),0)</f>
        <v>0</v>
      </c>
      <c r="Z438" s="360">
        <f>SUM(+S438*(1+W438),0)</f>
        <v>0</v>
      </c>
      <c r="AA438" s="260">
        <f>Y438+Z438</f>
        <v>0</v>
      </c>
      <c r="AC438" s="561">
        <f>AA438</f>
        <v>0</v>
      </c>
      <c r="AD438" s="15"/>
      <c r="AE438" s="17"/>
      <c r="AF438" s="17"/>
      <c r="AG438" s="17"/>
      <c r="AH438" s="17"/>
      <c r="AI438" s="17"/>
    </row>
    <row r="439" spans="1:35" ht="15.75" thickBot="1">
      <c r="A439" s="85"/>
      <c r="B439" s="116"/>
      <c r="C439" s="116"/>
      <c r="D439" s="87"/>
      <c r="E439" s="87"/>
      <c r="F439" s="746" t="s">
        <v>930</v>
      </c>
      <c r="G439" s="737">
        <f>SUM(L436:L438)</f>
        <v>0</v>
      </c>
      <c r="H439" s="35"/>
      <c r="I439" s="7">
        <f t="shared" si="271"/>
        <v>4</v>
      </c>
      <c r="J439" s="347"/>
      <c r="K439" s="413"/>
      <c r="L439" s="414"/>
      <c r="M439" s="290"/>
      <c r="N439" s="415"/>
      <c r="O439" s="376"/>
      <c r="P439" s="416"/>
      <c r="Q439" s="417"/>
      <c r="R439" s="290"/>
      <c r="S439" s="290"/>
      <c r="T439" s="290"/>
      <c r="U439" s="416"/>
      <c r="V439" s="353"/>
      <c r="W439" s="375"/>
      <c r="X439" s="375"/>
      <c r="Y439" s="290"/>
      <c r="Z439" s="354"/>
      <c r="AA439" s="355"/>
      <c r="AC439" s="563"/>
      <c r="AD439" s="15"/>
      <c r="AE439" s="17"/>
      <c r="AF439" s="17"/>
      <c r="AG439" s="17"/>
      <c r="AH439" s="17"/>
      <c r="AI439" s="17"/>
    </row>
    <row r="440" spans="1:35" ht="15.75" thickTop="1">
      <c r="A440" s="85"/>
      <c r="B440" s="121"/>
      <c r="C440" s="121"/>
      <c r="D440" s="87"/>
      <c r="E440" s="87"/>
      <c r="F440" s="163"/>
      <c r="G440" s="163"/>
      <c r="H440" s="35"/>
      <c r="I440" s="7">
        <f t="shared" si="271"/>
        <v>5</v>
      </c>
      <c r="J440" s="247"/>
      <c r="K440" s="259" t="s">
        <v>69</v>
      </c>
      <c r="L440" s="357">
        <f>(SUM(L418:L439))</f>
        <v>0</v>
      </c>
      <c r="M440" s="358">
        <f>(SUM(M418:M439))</f>
        <v>0</v>
      </c>
      <c r="N440" s="418"/>
      <c r="O440" s="441">
        <f>L440+M440</f>
        <v>0</v>
      </c>
      <c r="P440" s="379"/>
      <c r="Q440" s="420"/>
      <c r="R440" s="358">
        <f>(SUM(R418:R439))</f>
        <v>0</v>
      </c>
      <c r="S440" s="358">
        <f>(SUM(S418:S439))</f>
        <v>0</v>
      </c>
      <c r="T440" s="419">
        <f>R440+S440</f>
        <v>0</v>
      </c>
      <c r="U440" s="379"/>
      <c r="V440" s="420"/>
      <c r="W440" s="385"/>
      <c r="X440" s="385"/>
      <c r="Y440" s="358">
        <f>(SUM(Y418:Y439))</f>
        <v>0</v>
      </c>
      <c r="Z440" s="421">
        <f>(SUM(Z418:Z439))</f>
        <v>0</v>
      </c>
      <c r="AA440" s="422">
        <f>Y440+Z440</f>
        <v>0</v>
      </c>
      <c r="AC440" s="564">
        <f>SUM(AC395:AC439)</f>
        <v>0</v>
      </c>
      <c r="AD440" s="23" t="s">
        <v>6</v>
      </c>
      <c r="AE440" s="18"/>
      <c r="AF440" s="17"/>
      <c r="AG440" s="17"/>
      <c r="AH440" s="17"/>
      <c r="AI440" s="17"/>
    </row>
    <row r="441" spans="1:35" ht="15">
      <c r="A441" s="85"/>
      <c r="D441" s="87"/>
      <c r="E441" s="87"/>
      <c r="F441" s="163"/>
      <c r="G441" s="163"/>
      <c r="H441" s="35"/>
      <c r="I441" s="7">
        <f t="shared" si="271"/>
        <v>6</v>
      </c>
      <c r="J441" s="423"/>
      <c r="K441" s="424"/>
      <c r="L441" s="425"/>
      <c r="M441" s="425"/>
      <c r="N441" s="426"/>
      <c r="O441" s="425"/>
      <c r="P441" s="427"/>
      <c r="Q441" s="423"/>
      <c r="R441" s="428"/>
      <c r="S441" s="428"/>
      <c r="T441" s="428"/>
      <c r="U441" s="427"/>
      <c r="V441" s="423"/>
      <c r="W441" s="423"/>
      <c r="X441" s="423"/>
      <c r="Y441" s="428"/>
      <c r="Z441" s="368"/>
      <c r="AA441" s="368"/>
      <c r="AC441" s="561">
        <f>AA440</f>
        <v>0</v>
      </c>
      <c r="AD441" s="15"/>
      <c r="AE441" s="17"/>
      <c r="AF441" s="17"/>
      <c r="AG441" s="17"/>
      <c r="AH441" s="17"/>
      <c r="AI441" s="17"/>
    </row>
    <row r="442" spans="1:35" s="445" customFormat="1" ht="15.75">
      <c r="A442" s="10"/>
      <c r="B442" s="52" t="s">
        <v>75</v>
      </c>
      <c r="C442" s="52"/>
      <c r="D442" s="10"/>
      <c r="E442" s="10"/>
      <c r="F442" s="170"/>
      <c r="G442" s="10">
        <v>9</v>
      </c>
      <c r="H442" s="8"/>
      <c r="I442" s="7">
        <v>1</v>
      </c>
      <c r="J442" s="370"/>
      <c r="K442" s="370"/>
      <c r="L442" s="371"/>
      <c r="M442" s="371"/>
      <c r="N442" s="370"/>
      <c r="O442" s="310" t="s">
        <v>65</v>
      </c>
      <c r="P442" s="370"/>
      <c r="Q442" s="370"/>
      <c r="R442" s="372"/>
      <c r="S442" s="372"/>
      <c r="T442" s="372"/>
      <c r="U442" s="370"/>
      <c r="V442" s="370"/>
      <c r="W442" s="370"/>
      <c r="X442" s="370"/>
      <c r="Y442" s="372"/>
      <c r="Z442" s="315"/>
      <c r="AA442" s="315"/>
      <c r="AC442" s="556"/>
    </row>
    <row r="443" spans="1:35" s="445" customFormat="1">
      <c r="A443" s="85"/>
      <c r="B443" s="117"/>
      <c r="C443" s="117"/>
      <c r="D443" s="87"/>
      <c r="E443" s="87"/>
      <c r="F443" s="163"/>
      <c r="G443" s="163"/>
      <c r="H443" s="35"/>
      <c r="I443" s="7">
        <f>I442+1</f>
        <v>2</v>
      </c>
      <c r="J443" s="370"/>
      <c r="K443" s="370"/>
      <c r="L443" s="371"/>
      <c r="M443" s="371"/>
      <c r="N443" s="370"/>
      <c r="O443" s="310"/>
      <c r="P443" s="370"/>
      <c r="Q443" s="370"/>
      <c r="R443" s="372"/>
      <c r="S443" s="372"/>
      <c r="T443" s="372"/>
      <c r="U443" s="370"/>
      <c r="V443" s="370"/>
      <c r="W443" s="370"/>
      <c r="X443" s="370"/>
      <c r="Y443" s="372"/>
      <c r="Z443" s="315"/>
      <c r="AA443" s="315"/>
      <c r="AC443" s="556"/>
    </row>
    <row r="444" spans="1:35" s="445" customFormat="1">
      <c r="A444" s="85"/>
      <c r="B444" s="836"/>
      <c r="C444" s="836"/>
      <c r="D444" s="836"/>
      <c r="E444" s="836"/>
      <c r="F444" s="836"/>
      <c r="G444" s="460"/>
      <c r="H444" s="461"/>
      <c r="I444" s="7">
        <f t="shared" ref="I444:I489" si="305">I443+1</f>
        <v>3</v>
      </c>
      <c r="J444" s="373" t="s">
        <v>25</v>
      </c>
      <c r="K444" s="458" t="str">
        <f>'Input '!$B$2</f>
        <v>Project X Major Rehabilitation</v>
      </c>
      <c r="L444" s="247"/>
      <c r="M444" s="247"/>
      <c r="N444" s="247"/>
      <c r="O444" s="247"/>
      <c r="P444" s="247"/>
      <c r="Q444" s="247"/>
      <c r="R444" s="300"/>
      <c r="S444" s="300"/>
      <c r="T444" s="374" t="s">
        <v>24</v>
      </c>
      <c r="U444" s="247"/>
      <c r="V444" s="458" t="str">
        <f>'Input '!$B$1</f>
        <v xml:space="preserve">XXX District </v>
      </c>
      <c r="W444" s="247"/>
      <c r="X444" s="247"/>
      <c r="Y444" s="300"/>
      <c r="Z444" s="374" t="s">
        <v>27</v>
      </c>
      <c r="AA444" s="316">
        <f>'Input '!$B$7</f>
        <v>43739</v>
      </c>
      <c r="AC444" s="556"/>
    </row>
    <row r="445" spans="1:35" s="445" customFormat="1">
      <c r="A445" s="85"/>
      <c r="B445" s="117"/>
      <c r="C445" s="117"/>
      <c r="D445" s="87"/>
      <c r="E445" s="87"/>
      <c r="F445" s="163"/>
      <c r="G445" s="163"/>
      <c r="H445" s="35"/>
      <c r="I445" s="7">
        <f t="shared" si="305"/>
        <v>4</v>
      </c>
      <c r="J445" s="373" t="s">
        <v>26</v>
      </c>
      <c r="K445" s="458" t="str">
        <f>'Input '!$B$4</f>
        <v>Somewhere</v>
      </c>
      <c r="L445" s="247"/>
      <c r="M445" s="282"/>
      <c r="N445" s="247"/>
      <c r="O445" s="247"/>
      <c r="P445" s="247"/>
      <c r="Q445" s="247"/>
      <c r="R445" s="300"/>
      <c r="S445" s="300"/>
      <c r="T445" s="374" t="s">
        <v>28</v>
      </c>
      <c r="U445" s="247"/>
      <c r="V445" s="200" t="str">
        <f>'Input '!$A$15</f>
        <v xml:space="preserve">  CHIEF, COST ENGINEERING, xxx</v>
      </c>
      <c r="W445" s="247"/>
      <c r="X445" s="247"/>
      <c r="Y445" s="300"/>
      <c r="Z445" s="201"/>
      <c r="AA445" s="202"/>
      <c r="AC445" s="555"/>
    </row>
    <row r="446" spans="1:35" s="445" customFormat="1">
      <c r="A446" s="85"/>
      <c r="B446" s="119"/>
      <c r="C446" s="119"/>
      <c r="D446" s="87"/>
      <c r="E446" s="87"/>
      <c r="F446" s="163"/>
      <c r="G446" s="163"/>
      <c r="H446" s="35"/>
      <c r="I446" s="7">
        <f t="shared" si="305"/>
        <v>5</v>
      </c>
      <c r="J446" s="200" t="s">
        <v>338</v>
      </c>
      <c r="K446" s="247"/>
      <c r="L446" s="204" t="str">
        <f>'Input '!$B$8</f>
        <v>Project X Major Rehabilitation Report June 2019</v>
      </c>
      <c r="M446" s="247"/>
      <c r="N446" s="247"/>
      <c r="O446" s="247"/>
      <c r="P446" s="247"/>
      <c r="Q446" s="247"/>
      <c r="R446" s="300"/>
      <c r="S446" s="300"/>
      <c r="T446" s="300"/>
      <c r="U446" s="247"/>
      <c r="V446" s="247"/>
      <c r="W446" s="247"/>
      <c r="X446" s="247"/>
      <c r="Y446" s="300"/>
      <c r="Z446" s="202"/>
      <c r="AA446" s="201"/>
      <c r="AC446" s="554"/>
    </row>
    <row r="447" spans="1:35" s="445" customFormat="1" ht="13.5" thickBot="1">
      <c r="A447" s="85"/>
      <c r="B447" s="115" t="s">
        <v>331</v>
      </c>
      <c r="C447" s="115"/>
      <c r="D447" s="115" t="s">
        <v>5</v>
      </c>
      <c r="E447" s="115"/>
      <c r="F447" s="163"/>
      <c r="G447" s="115" t="s">
        <v>67</v>
      </c>
      <c r="H447" s="35"/>
      <c r="I447" s="7">
        <f t="shared" si="305"/>
        <v>6</v>
      </c>
      <c r="J447" s="375"/>
      <c r="K447" s="375"/>
      <c r="L447" s="376"/>
      <c r="M447" s="376"/>
      <c r="N447" s="375"/>
      <c r="O447" s="376"/>
      <c r="P447" s="375"/>
      <c r="Q447" s="375"/>
      <c r="R447" s="377"/>
      <c r="S447" s="377"/>
      <c r="T447" s="377"/>
      <c r="U447" s="375"/>
      <c r="V447" s="375"/>
      <c r="W447" s="375"/>
      <c r="X447" s="375"/>
      <c r="Y447" s="377"/>
      <c r="Z447" s="208"/>
      <c r="AA447" s="208"/>
      <c r="AC447" s="555"/>
    </row>
    <row r="448" spans="1:35" s="445" customFormat="1" ht="43.15" customHeight="1" thickTop="1" thickBot="1">
      <c r="A448" s="111"/>
      <c r="B448" s="110"/>
      <c r="C448" s="110"/>
      <c r="D448" s="86"/>
      <c r="E448" s="86"/>
      <c r="F448" s="163"/>
      <c r="G448" s="163"/>
      <c r="H448" s="2"/>
      <c r="I448" s="7">
        <f t="shared" si="305"/>
        <v>7</v>
      </c>
      <c r="J448" s="828" t="s">
        <v>516</v>
      </c>
      <c r="K448" s="829"/>
      <c r="L448" s="830" t="s">
        <v>429</v>
      </c>
      <c r="M448" s="831"/>
      <c r="N448" s="831"/>
      <c r="O448" s="831"/>
      <c r="P448" s="209"/>
      <c r="Q448" s="822" t="s">
        <v>511</v>
      </c>
      <c r="R448" s="823"/>
      <c r="S448" s="823"/>
      <c r="T448" s="823"/>
      <c r="U448" s="209"/>
      <c r="V448" s="824" t="s">
        <v>428</v>
      </c>
      <c r="W448" s="825"/>
      <c r="X448" s="825"/>
      <c r="Y448" s="825"/>
      <c r="Z448" s="825"/>
      <c r="AA448" s="826"/>
      <c r="AC448" s="554"/>
      <c r="AD448" s="17"/>
      <c r="AE448" s="17"/>
      <c r="AF448" s="17"/>
      <c r="AG448" s="17"/>
      <c r="AH448" s="17"/>
      <c r="AI448" s="17"/>
    </row>
    <row r="449" spans="1:29" s="445" customFormat="1" ht="13.5" thickTop="1">
      <c r="A449" s="98"/>
      <c r="B449" s="98"/>
      <c r="C449" s="98"/>
      <c r="D449" s="97"/>
      <c r="E449" s="98"/>
      <c r="F449" s="163"/>
      <c r="G449" s="97"/>
      <c r="H449" s="35"/>
      <c r="I449" s="7">
        <f t="shared" si="305"/>
        <v>8</v>
      </c>
      <c r="J449" s="247"/>
      <c r="K449" s="378" t="s">
        <v>40</v>
      </c>
      <c r="L449" s="832" t="s">
        <v>29</v>
      </c>
      <c r="M449" s="833"/>
      <c r="N449" s="833"/>
      <c r="O449" s="644">
        <f>O$66</f>
        <v>43739</v>
      </c>
      <c r="P449" s="379"/>
      <c r="Q449" s="380"/>
      <c r="R449" s="381"/>
      <c r="S449" s="382" t="s">
        <v>53</v>
      </c>
      <c r="T449" s="383">
        <f>'Input '!$B$5</f>
        <v>2020</v>
      </c>
      <c r="U449" s="379"/>
      <c r="V449" s="384"/>
      <c r="W449" s="385"/>
      <c r="X449" s="385"/>
      <c r="Y449" s="381"/>
      <c r="Z449" s="386"/>
      <c r="AA449" s="320"/>
      <c r="AC449" s="555"/>
    </row>
    <row r="450" spans="1:29" s="445" customFormat="1">
      <c r="A450" s="85"/>
      <c r="B450" s="117"/>
      <c r="C450" s="117"/>
      <c r="D450" s="87"/>
      <c r="E450" s="87"/>
      <c r="F450" s="163"/>
      <c r="G450" s="163"/>
      <c r="H450" s="35"/>
      <c r="I450" s="7">
        <f t="shared" si="305"/>
        <v>9</v>
      </c>
      <c r="J450" s="247" t="s">
        <v>40</v>
      </c>
      <c r="K450" s="378" t="s">
        <v>40</v>
      </c>
      <c r="L450" s="834" t="s">
        <v>30</v>
      </c>
      <c r="M450" s="835"/>
      <c r="N450" s="835"/>
      <c r="O450" s="643">
        <f>VLOOKUP( G452,'Input '!$C$74:$D$194,2)</f>
        <v>45200</v>
      </c>
      <c r="P450" s="387"/>
      <c r="Q450" s="392"/>
      <c r="R450" s="389"/>
      <c r="S450" s="390" t="s">
        <v>54</v>
      </c>
      <c r="T450" s="221" t="str">
        <f>"1  OCT "&amp;RIGHT(FIXED(VALUE(T449-1),0,TRUE),2)</f>
        <v>1  OCT 19</v>
      </c>
      <c r="U450" s="387"/>
      <c r="V450" s="391"/>
      <c r="W450" s="282"/>
      <c r="X450" s="282"/>
      <c r="Y450" s="221" t="s">
        <v>503</v>
      </c>
      <c r="Z450" s="216"/>
      <c r="AA450" s="217"/>
      <c r="AC450" s="555"/>
    </row>
    <row r="451" spans="1:29" s="445" customFormat="1" ht="16.5" thickBot="1">
      <c r="A451" s="85"/>
      <c r="B451" s="117"/>
      <c r="C451" s="117"/>
      <c r="D451" s="448"/>
      <c r="E451" s="162"/>
      <c r="G451" s="162"/>
      <c r="H451" s="32"/>
      <c r="I451" s="7">
        <f t="shared" si="305"/>
        <v>10</v>
      </c>
      <c r="J451" s="247"/>
      <c r="K451" s="378"/>
      <c r="L451" s="392"/>
      <c r="M451" s="282"/>
      <c r="N451" s="282"/>
      <c r="O451" s="282"/>
      <c r="P451" s="387"/>
      <c r="Q451" s="392"/>
      <c r="R451" s="389"/>
      <c r="S451" s="390"/>
      <c r="T451" s="221"/>
      <c r="U451" s="387"/>
      <c r="V451" s="391"/>
      <c r="W451" s="282"/>
      <c r="X451" s="282"/>
      <c r="Y451" s="221"/>
      <c r="Z451" s="216"/>
      <c r="AA451" s="217"/>
      <c r="AC451" s="555"/>
    </row>
    <row r="452" spans="1:29" s="445" customFormat="1" ht="15.75" thickBot="1">
      <c r="A452" s="120"/>
      <c r="B452" s="104" t="s">
        <v>411</v>
      </c>
      <c r="C452" s="120"/>
      <c r="D452" s="145" t="str">
        <f>FIXED(HLOOKUP(G452,cwccis,4),0,TRUE)&amp;HLOOKUP(G452,cwccis,5)</f>
        <v>2023(Oct - Dec)</v>
      </c>
      <c r="E452" s="103"/>
      <c r="F452" s="180" t="s">
        <v>853</v>
      </c>
      <c r="G452" s="600" t="str">
        <f>G$69</f>
        <v>2024Q1</v>
      </c>
      <c r="H452" s="32"/>
      <c r="I452" s="7">
        <f t="shared" si="305"/>
        <v>11</v>
      </c>
      <c r="J452" s="393" t="s">
        <v>50</v>
      </c>
      <c r="K452" s="323" t="s">
        <v>51</v>
      </c>
      <c r="L452" s="394" t="s">
        <v>31</v>
      </c>
      <c r="M452" s="325" t="s">
        <v>32</v>
      </c>
      <c r="N452" s="325" t="s">
        <v>32</v>
      </c>
      <c r="O452" s="325" t="s">
        <v>33</v>
      </c>
      <c r="P452" s="387"/>
      <c r="Q452" s="394" t="s">
        <v>58</v>
      </c>
      <c r="R452" s="221" t="s">
        <v>31</v>
      </c>
      <c r="S452" s="221" t="s">
        <v>32</v>
      </c>
      <c r="T452" s="221" t="s">
        <v>33</v>
      </c>
      <c r="U452" s="387"/>
      <c r="V452" s="394" t="s">
        <v>71</v>
      </c>
      <c r="W452" s="599" t="s">
        <v>859</v>
      </c>
      <c r="X452" s="325"/>
      <c r="Y452" s="221" t="s">
        <v>31</v>
      </c>
      <c r="Z452" s="231" t="s">
        <v>32</v>
      </c>
      <c r="AA452" s="232" t="s">
        <v>34</v>
      </c>
      <c r="AC452" s="555"/>
    </row>
    <row r="453" spans="1:29" s="445" customFormat="1">
      <c r="A453" s="85"/>
      <c r="B453" s="104" t="s">
        <v>412</v>
      </c>
      <c r="C453" s="120"/>
      <c r="D453" s="145" t="str">
        <f>FIXED(HLOOKUP(G453,cwccis,4),0,TRUE)&amp;HLOOKUP(G453,cwccis,5)</f>
        <v>2019(Oct - Dec)</v>
      </c>
      <c r="E453" s="86"/>
      <c r="F453" s="180" t="s">
        <v>510</v>
      </c>
      <c r="G453" s="120" t="str">
        <f>VLOOKUP(T449,'Input '!$B$74:$C$194,2,FALSE)</f>
        <v>2020Q1</v>
      </c>
      <c r="H453" s="32"/>
      <c r="I453" s="7">
        <f t="shared" si="305"/>
        <v>12</v>
      </c>
      <c r="J453" s="233" t="s">
        <v>35</v>
      </c>
      <c r="K453" s="233" t="s">
        <v>52</v>
      </c>
      <c r="L453" s="234" t="s">
        <v>56</v>
      </c>
      <c r="M453" s="237" t="s">
        <v>56</v>
      </c>
      <c r="N453" s="237" t="s">
        <v>57</v>
      </c>
      <c r="O453" s="237" t="s">
        <v>56</v>
      </c>
      <c r="P453" s="387"/>
      <c r="Q453" s="234" t="s">
        <v>57</v>
      </c>
      <c r="R453" s="235" t="s">
        <v>56</v>
      </c>
      <c r="S453" s="235" t="s">
        <v>56</v>
      </c>
      <c r="T453" s="235" t="s">
        <v>56</v>
      </c>
      <c r="U453" s="387"/>
      <c r="V453" s="234" t="s">
        <v>70</v>
      </c>
      <c r="W453" s="237" t="s">
        <v>57</v>
      </c>
      <c r="X453" s="237"/>
      <c r="Y453" s="235" t="s">
        <v>56</v>
      </c>
      <c r="Z453" s="235" t="s">
        <v>56</v>
      </c>
      <c r="AA453" s="238" t="s">
        <v>56</v>
      </c>
      <c r="AC453" s="555"/>
    </row>
    <row r="454" spans="1:29" s="445" customFormat="1">
      <c r="A454" s="85"/>
      <c r="B454" s="120"/>
      <c r="C454" s="120"/>
      <c r="D454" s="87"/>
      <c r="E454" s="87"/>
      <c r="F454" s="162"/>
      <c r="G454" s="120"/>
      <c r="H454" s="32"/>
      <c r="I454" s="7">
        <f t="shared" si="305"/>
        <v>13</v>
      </c>
      <c r="J454" s="239" t="s">
        <v>385</v>
      </c>
      <c r="K454" s="239" t="s">
        <v>386</v>
      </c>
      <c r="L454" s="240" t="s">
        <v>387</v>
      </c>
      <c r="M454" s="239" t="s">
        <v>388</v>
      </c>
      <c r="N454" s="239" t="s">
        <v>389</v>
      </c>
      <c r="O454" s="239" t="s">
        <v>390</v>
      </c>
      <c r="P454" s="241"/>
      <c r="Q454" s="240" t="s">
        <v>391</v>
      </c>
      <c r="R454" s="242" t="s">
        <v>392</v>
      </c>
      <c r="S454" s="242" t="s">
        <v>393</v>
      </c>
      <c r="T454" s="242" t="s">
        <v>394</v>
      </c>
      <c r="U454" s="241"/>
      <c r="V454" s="240" t="s">
        <v>399</v>
      </c>
      <c r="W454" s="239" t="s">
        <v>395</v>
      </c>
      <c r="X454" s="239"/>
      <c r="Y454" s="242" t="s">
        <v>396</v>
      </c>
      <c r="Z454" s="242" t="s">
        <v>397</v>
      </c>
      <c r="AA454" s="243" t="s">
        <v>398</v>
      </c>
      <c r="AC454" s="555"/>
    </row>
    <row r="455" spans="1:29" s="445" customFormat="1">
      <c r="A455" s="85"/>
      <c r="B455" s="120"/>
      <c r="C455" s="120"/>
      <c r="D455" s="103"/>
      <c r="E455" s="103"/>
      <c r="F455" s="162"/>
      <c r="G455" s="120"/>
      <c r="H455" s="93"/>
      <c r="I455" s="7">
        <f t="shared" si="305"/>
        <v>14</v>
      </c>
      <c r="J455" s="247"/>
      <c r="K455" s="493" t="s">
        <v>850</v>
      </c>
      <c r="L455" s="395"/>
      <c r="M455" s="295"/>
      <c r="N455" s="282"/>
      <c r="O455" s="295"/>
      <c r="P455" s="387"/>
      <c r="Q455" s="391"/>
      <c r="R455" s="389"/>
      <c r="S455" s="389"/>
      <c r="T455" s="389"/>
      <c r="U455" s="387"/>
      <c r="V455" s="391"/>
      <c r="W455" s="282"/>
      <c r="X455" s="282"/>
      <c r="Y455" s="389"/>
      <c r="Z455" s="216"/>
      <c r="AA455" s="217"/>
      <c r="AC455" s="555"/>
    </row>
    <row r="456" spans="1:29" s="445" customFormat="1" ht="15.75">
      <c r="A456" s="146">
        <f>HLOOKUP(G452,cwccis,VLOOKUP(J456,row,2))</f>
        <v>1233.52</v>
      </c>
      <c r="B456" s="146">
        <f>HLOOKUP(G453,cwccis,VLOOKUP(J456,row,2))</f>
        <v>1038.1199999999999</v>
      </c>
      <c r="C456" s="146">
        <f t="shared" ref="C456:C463" si="306">HLOOKUP(G456,cwccis,VLOOKUP(J456,row,2))</f>
        <v>1041.2</v>
      </c>
      <c r="D456" s="145" t="str">
        <f t="shared" ref="D456:D463" si="307">FIXED(HLOOKUP(G456,cwccis,4),0,TRUE)&amp;HLOOKUP(G456,cwccis,5)</f>
        <v>2020(Jan - Mar)</v>
      </c>
      <c r="E456" s="145" t="str">
        <f t="shared" ref="E456:E463" si="308">J456</f>
        <v>03</v>
      </c>
      <c r="F456" s="171" t="str">
        <f t="shared" ref="F456:F463" si="309">" Midpoint "&amp;J456</f>
        <v xml:space="preserve"> Midpoint 03</v>
      </c>
      <c r="G456" s="126" t="s">
        <v>863</v>
      </c>
      <c r="H456" s="32"/>
      <c r="I456" s="7">
        <f t="shared" si="305"/>
        <v>15</v>
      </c>
      <c r="J456" s="246" t="s">
        <v>76</v>
      </c>
      <c r="K456" s="247" t="str">
        <f t="shared" ref="K456:K463" si="310">VLOOKUP(J456,row,3)</f>
        <v>RESERVOIRS</v>
      </c>
      <c r="L456" s="329">
        <v>0</v>
      </c>
      <c r="M456" s="330">
        <f t="shared" ref="M456:M463" si="311">L456*N456</f>
        <v>0</v>
      </c>
      <c r="N456" s="602">
        <v>0</v>
      </c>
      <c r="O456" s="273">
        <f t="shared" ref="O456:O463" si="312">M456+L456</f>
        <v>0</v>
      </c>
      <c r="P456" s="387"/>
      <c r="Q456" s="396">
        <f t="shared" ref="Q456:Q463" si="313">IF(O456=0,0,B456/A456-1)</f>
        <v>0</v>
      </c>
      <c r="R456" s="249">
        <f t="shared" ref="R456:R463" si="314">SUM(+L456*(1+Q456),0)</f>
        <v>0</v>
      </c>
      <c r="S456" s="249">
        <f t="shared" ref="S456:S463" si="315">SUM(+M456*(1+Q456),0)</f>
        <v>0</v>
      </c>
      <c r="T456" s="249">
        <f t="shared" ref="T456:T463" si="316">S456+R456</f>
        <v>0</v>
      </c>
      <c r="U456" s="387"/>
      <c r="V456" s="397">
        <f t="shared" ref="V456:V463" si="317">IF(T456=0,0,G456)</f>
        <v>0</v>
      </c>
      <c r="W456" s="398">
        <f t="shared" ref="W456:W463" si="318">IF(L456=0,0,C456/B456-1)</f>
        <v>0</v>
      </c>
      <c r="X456" s="398"/>
      <c r="Y456" s="249">
        <f t="shared" ref="Y456:Y463" si="319">SUM(+R456*(1+W456),0)</f>
        <v>0</v>
      </c>
      <c r="Z456" s="360">
        <f t="shared" ref="Z456:Z463" si="320">SUM(+S456*(1+W456),0)</f>
        <v>0</v>
      </c>
      <c r="AA456" s="260">
        <f t="shared" ref="AA456:AA463" si="321">Y456+Z456</f>
        <v>0</v>
      </c>
      <c r="AC456" s="555"/>
    </row>
    <row r="457" spans="1:29" s="445" customFormat="1" ht="15.75">
      <c r="A457" s="146">
        <f>HLOOKUP($G452,cwccis,VLOOKUP(J457,row,2))</f>
        <v>1160.26</v>
      </c>
      <c r="B457" s="146">
        <f>HLOOKUP(G453,cwccis,VLOOKUP(J457,row,2))</f>
        <v>897.27</v>
      </c>
      <c r="C457" s="146">
        <f t="shared" si="306"/>
        <v>901</v>
      </c>
      <c r="D457" s="145" t="str">
        <f t="shared" si="307"/>
        <v>2020(Jan - Mar)</v>
      </c>
      <c r="E457" s="145" t="str">
        <f t="shared" si="308"/>
        <v>04</v>
      </c>
      <c r="F457" s="171" t="str">
        <f t="shared" si="309"/>
        <v xml:space="preserve"> Midpoint 04</v>
      </c>
      <c r="G457" s="126" t="s">
        <v>863</v>
      </c>
      <c r="H457" s="32"/>
      <c r="I457" s="7">
        <f t="shared" si="305"/>
        <v>16</v>
      </c>
      <c r="J457" s="246" t="s">
        <v>77</v>
      </c>
      <c r="K457" s="247" t="str">
        <f t="shared" si="310"/>
        <v>DAMS</v>
      </c>
      <c r="L457" s="329">
        <v>0</v>
      </c>
      <c r="M457" s="330">
        <f t="shared" si="311"/>
        <v>0</v>
      </c>
      <c r="N457" s="602">
        <v>0</v>
      </c>
      <c r="O457" s="273">
        <f t="shared" si="312"/>
        <v>0</v>
      </c>
      <c r="P457" s="387"/>
      <c r="Q457" s="396">
        <f t="shared" si="313"/>
        <v>0</v>
      </c>
      <c r="R457" s="249">
        <f t="shared" si="314"/>
        <v>0</v>
      </c>
      <c r="S457" s="249">
        <f t="shared" si="315"/>
        <v>0</v>
      </c>
      <c r="T457" s="249">
        <f t="shared" si="316"/>
        <v>0</v>
      </c>
      <c r="U457" s="387"/>
      <c r="V457" s="397">
        <f t="shared" si="317"/>
        <v>0</v>
      </c>
      <c r="W457" s="398">
        <f t="shared" si="318"/>
        <v>0</v>
      </c>
      <c r="X457" s="398"/>
      <c r="Y457" s="249">
        <f t="shared" si="319"/>
        <v>0</v>
      </c>
      <c r="Z457" s="360">
        <f t="shared" si="320"/>
        <v>0</v>
      </c>
      <c r="AA457" s="260">
        <f t="shared" si="321"/>
        <v>0</v>
      </c>
      <c r="AC457" s="555"/>
    </row>
    <row r="458" spans="1:29" s="445" customFormat="1" ht="15.75">
      <c r="A458" s="146">
        <f>HLOOKUP($G452,cwccis,VLOOKUP(J458,row,2))</f>
        <v>1167.05</v>
      </c>
      <c r="B458" s="146">
        <f>HLOOKUP(G453,cwccis,VLOOKUP(J458,row,2))</f>
        <v>896.16</v>
      </c>
      <c r="C458" s="146">
        <f t="shared" si="306"/>
        <v>899.9</v>
      </c>
      <c r="D458" s="145" t="str">
        <f t="shared" si="307"/>
        <v>2020(Jan - Mar)</v>
      </c>
      <c r="E458" s="145" t="str">
        <f t="shared" si="308"/>
        <v>05</v>
      </c>
      <c r="F458" s="171" t="str">
        <f t="shared" si="309"/>
        <v xml:space="preserve"> Midpoint 05</v>
      </c>
      <c r="G458" s="126" t="s">
        <v>863</v>
      </c>
      <c r="H458" s="32"/>
      <c r="I458" s="7">
        <f t="shared" si="305"/>
        <v>17</v>
      </c>
      <c r="J458" s="246" t="s">
        <v>78</v>
      </c>
      <c r="K458" s="247" t="str">
        <f t="shared" si="310"/>
        <v>LOCKS</v>
      </c>
      <c r="L458" s="329">
        <v>0</v>
      </c>
      <c r="M458" s="330">
        <f t="shared" si="311"/>
        <v>0</v>
      </c>
      <c r="N458" s="602">
        <v>0</v>
      </c>
      <c r="O458" s="273">
        <f t="shared" si="312"/>
        <v>0</v>
      </c>
      <c r="P458" s="387"/>
      <c r="Q458" s="396">
        <f t="shared" si="313"/>
        <v>0</v>
      </c>
      <c r="R458" s="249">
        <f t="shared" si="314"/>
        <v>0</v>
      </c>
      <c r="S458" s="249">
        <f t="shared" si="315"/>
        <v>0</v>
      </c>
      <c r="T458" s="249">
        <f t="shared" si="316"/>
        <v>0</v>
      </c>
      <c r="U458" s="387"/>
      <c r="V458" s="397">
        <f t="shared" si="317"/>
        <v>0</v>
      </c>
      <c r="W458" s="398">
        <f t="shared" si="318"/>
        <v>0</v>
      </c>
      <c r="X458" s="398"/>
      <c r="Y458" s="249">
        <f t="shared" si="319"/>
        <v>0</v>
      </c>
      <c r="Z458" s="360">
        <f t="shared" si="320"/>
        <v>0</v>
      </c>
      <c r="AA458" s="260">
        <f t="shared" si="321"/>
        <v>0</v>
      </c>
      <c r="AC458" s="555"/>
    </row>
    <row r="459" spans="1:29" s="445" customFormat="1" ht="15.75">
      <c r="A459" s="146">
        <f>HLOOKUP(G452,cwccis,VLOOKUP(J459,row,2))</f>
        <v>1144.9000000000001</v>
      </c>
      <c r="B459" s="146">
        <f>HLOOKUP(G453,cwccis,VLOOKUP(J459,row,2))</f>
        <v>880.38</v>
      </c>
      <c r="C459" s="146">
        <f t="shared" si="306"/>
        <v>883.42</v>
      </c>
      <c r="D459" s="145" t="str">
        <f t="shared" si="307"/>
        <v>2020(Jan - Mar)</v>
      </c>
      <c r="E459" s="145" t="str">
        <f t="shared" si="308"/>
        <v>06</v>
      </c>
      <c r="F459" s="171" t="str">
        <f t="shared" si="309"/>
        <v xml:space="preserve"> Midpoint 06</v>
      </c>
      <c r="G459" s="126" t="s">
        <v>863</v>
      </c>
      <c r="H459" s="32"/>
      <c r="I459" s="7">
        <f t="shared" si="305"/>
        <v>18</v>
      </c>
      <c r="J459" s="246" t="s">
        <v>79</v>
      </c>
      <c r="K459" s="247" t="str">
        <f t="shared" si="310"/>
        <v>FISH &amp; WILDLIFE FACILITIES</v>
      </c>
      <c r="L459" s="329">
        <v>0</v>
      </c>
      <c r="M459" s="330">
        <f t="shared" si="311"/>
        <v>0</v>
      </c>
      <c r="N459" s="602">
        <v>0</v>
      </c>
      <c r="O459" s="273">
        <f t="shared" si="312"/>
        <v>0</v>
      </c>
      <c r="P459" s="387"/>
      <c r="Q459" s="396">
        <f t="shared" si="313"/>
        <v>0</v>
      </c>
      <c r="R459" s="249">
        <f t="shared" si="314"/>
        <v>0</v>
      </c>
      <c r="S459" s="249">
        <f t="shared" si="315"/>
        <v>0</v>
      </c>
      <c r="T459" s="249">
        <f t="shared" si="316"/>
        <v>0</v>
      </c>
      <c r="U459" s="387"/>
      <c r="V459" s="397">
        <f t="shared" si="317"/>
        <v>0</v>
      </c>
      <c r="W459" s="398">
        <f t="shared" si="318"/>
        <v>0</v>
      </c>
      <c r="X459" s="398"/>
      <c r="Y459" s="249">
        <f t="shared" si="319"/>
        <v>0</v>
      </c>
      <c r="Z459" s="360">
        <f t="shared" si="320"/>
        <v>0</v>
      </c>
      <c r="AA459" s="260">
        <f t="shared" si="321"/>
        <v>0</v>
      </c>
      <c r="AC459" s="555"/>
    </row>
    <row r="460" spans="1:29" s="445" customFormat="1" ht="15.75">
      <c r="A460" s="146">
        <f>HLOOKUP(G452,cwccis,VLOOKUP(J460,row,2))</f>
        <v>1063.71</v>
      </c>
      <c r="B460" s="146">
        <f>HLOOKUP(G453,cwccis,VLOOKUP(J460,row,2))</f>
        <v>811.48</v>
      </c>
      <c r="C460" s="146">
        <f t="shared" si="306"/>
        <v>812.05</v>
      </c>
      <c r="D460" s="145" t="str">
        <f t="shared" si="307"/>
        <v>2020(Jan - Mar)</v>
      </c>
      <c r="E460" s="145" t="str">
        <f t="shared" si="308"/>
        <v>07</v>
      </c>
      <c r="F460" s="171" t="str">
        <f t="shared" si="309"/>
        <v xml:space="preserve"> Midpoint 07</v>
      </c>
      <c r="G460" s="126" t="s">
        <v>863</v>
      </c>
      <c r="H460" s="32"/>
      <c r="I460" s="7">
        <f t="shared" si="305"/>
        <v>19</v>
      </c>
      <c r="J460" s="246" t="s">
        <v>80</v>
      </c>
      <c r="K460" s="247" t="str">
        <f t="shared" si="310"/>
        <v>POWER PLANT</v>
      </c>
      <c r="L460" s="329">
        <v>0</v>
      </c>
      <c r="M460" s="330">
        <f t="shared" si="311"/>
        <v>0</v>
      </c>
      <c r="N460" s="602">
        <v>0</v>
      </c>
      <c r="O460" s="273">
        <f t="shared" si="312"/>
        <v>0</v>
      </c>
      <c r="P460" s="387"/>
      <c r="Q460" s="396">
        <f t="shared" si="313"/>
        <v>0</v>
      </c>
      <c r="R460" s="249">
        <f t="shared" si="314"/>
        <v>0</v>
      </c>
      <c r="S460" s="249">
        <f t="shared" si="315"/>
        <v>0</v>
      </c>
      <c r="T460" s="249">
        <f t="shared" si="316"/>
        <v>0</v>
      </c>
      <c r="U460" s="387"/>
      <c r="V460" s="397">
        <f t="shared" si="317"/>
        <v>0</v>
      </c>
      <c r="W460" s="398">
        <f t="shared" si="318"/>
        <v>0</v>
      </c>
      <c r="X460" s="398"/>
      <c r="Y460" s="249">
        <f t="shared" si="319"/>
        <v>0</v>
      </c>
      <c r="Z460" s="360">
        <f t="shared" si="320"/>
        <v>0</v>
      </c>
      <c r="AA460" s="260">
        <f t="shared" si="321"/>
        <v>0</v>
      </c>
      <c r="AC460" s="555"/>
    </row>
    <row r="461" spans="1:29" s="445" customFormat="1" ht="15.75">
      <c r="A461" s="146">
        <f>HLOOKUP($G$69,cwccis,VLOOKUP(J461,row,2))</f>
        <v>1166.71</v>
      </c>
      <c r="B461" s="146">
        <f>HLOOKUP(G453,cwccis,VLOOKUP(J461,row,2))</f>
        <v>918.54</v>
      </c>
      <c r="C461" s="146">
        <f t="shared" si="306"/>
        <v>920.64</v>
      </c>
      <c r="D461" s="145" t="str">
        <f t="shared" si="307"/>
        <v>2020(Jan - Mar)</v>
      </c>
      <c r="E461" s="145" t="str">
        <f t="shared" si="308"/>
        <v>08</v>
      </c>
      <c r="F461" s="171" t="str">
        <f t="shared" si="309"/>
        <v xml:space="preserve"> Midpoint 08</v>
      </c>
      <c r="G461" s="126" t="s">
        <v>863</v>
      </c>
      <c r="H461" s="32"/>
      <c r="I461" s="7">
        <f t="shared" si="305"/>
        <v>20</v>
      </c>
      <c r="J461" s="246" t="s">
        <v>74</v>
      </c>
      <c r="K461" s="247" t="str">
        <f t="shared" si="310"/>
        <v>ROADS, RAILROADS &amp; BRIDGES</v>
      </c>
      <c r="L461" s="329">
        <v>0</v>
      </c>
      <c r="M461" s="330">
        <f t="shared" si="311"/>
        <v>0</v>
      </c>
      <c r="N461" s="602">
        <v>0</v>
      </c>
      <c r="O461" s="263">
        <f t="shared" si="312"/>
        <v>0</v>
      </c>
      <c r="P461" s="213"/>
      <c r="Q461" s="331">
        <f t="shared" si="313"/>
        <v>0</v>
      </c>
      <c r="R461" s="250">
        <f t="shared" si="314"/>
        <v>0</v>
      </c>
      <c r="S461" s="250">
        <f t="shared" si="315"/>
        <v>0</v>
      </c>
      <c r="T461" s="250">
        <f t="shared" si="316"/>
        <v>0</v>
      </c>
      <c r="U461" s="213"/>
      <c r="V461" s="332">
        <f t="shared" si="317"/>
        <v>0</v>
      </c>
      <c r="W461" s="331">
        <f t="shared" si="318"/>
        <v>0</v>
      </c>
      <c r="X461" s="331"/>
      <c r="Y461" s="250">
        <f t="shared" si="319"/>
        <v>0</v>
      </c>
      <c r="Z461" s="333">
        <f t="shared" si="320"/>
        <v>0</v>
      </c>
      <c r="AA461" s="260">
        <f t="shared" si="321"/>
        <v>0</v>
      </c>
      <c r="AC461" s="555"/>
    </row>
    <row r="462" spans="1:29" s="445" customFormat="1" ht="15.75">
      <c r="A462" s="146">
        <f>HLOOKUP($G$69,cwccis,VLOOKUP(J462,row,2))</f>
        <v>1196.3599999999999</v>
      </c>
      <c r="B462" s="146">
        <f>HLOOKUP(G453,cwccis,VLOOKUP(J462,row,2))</f>
        <v>951.95</v>
      </c>
      <c r="C462" s="146">
        <f t="shared" si="306"/>
        <v>957.07</v>
      </c>
      <c r="D462" s="145" t="str">
        <f t="shared" si="307"/>
        <v>2020(Jan - Mar)</v>
      </c>
      <c r="E462" s="145" t="str">
        <f t="shared" si="308"/>
        <v>09</v>
      </c>
      <c r="F462" s="171" t="str">
        <f t="shared" si="309"/>
        <v xml:space="preserve"> Midpoint 09</v>
      </c>
      <c r="G462" s="126" t="s">
        <v>863</v>
      </c>
      <c r="H462" s="32"/>
      <c r="I462" s="7">
        <f t="shared" si="305"/>
        <v>21</v>
      </c>
      <c r="J462" s="246" t="s">
        <v>81</v>
      </c>
      <c r="K462" s="247" t="str">
        <f t="shared" si="310"/>
        <v>CHANNELS &amp; CANALS</v>
      </c>
      <c r="L462" s="329">
        <v>0</v>
      </c>
      <c r="M462" s="330">
        <f t="shared" si="311"/>
        <v>0</v>
      </c>
      <c r="N462" s="602">
        <v>0</v>
      </c>
      <c r="O462" s="263">
        <f t="shared" si="312"/>
        <v>0</v>
      </c>
      <c r="P462" s="213"/>
      <c r="Q462" s="331">
        <f t="shared" si="313"/>
        <v>0</v>
      </c>
      <c r="R462" s="250">
        <f t="shared" si="314"/>
        <v>0</v>
      </c>
      <c r="S462" s="250">
        <f t="shared" si="315"/>
        <v>0</v>
      </c>
      <c r="T462" s="250">
        <f t="shared" si="316"/>
        <v>0</v>
      </c>
      <c r="U462" s="213"/>
      <c r="V462" s="332">
        <f t="shared" si="317"/>
        <v>0</v>
      </c>
      <c r="W462" s="331">
        <f t="shared" si="318"/>
        <v>0</v>
      </c>
      <c r="X462" s="331"/>
      <c r="Y462" s="250">
        <f t="shared" si="319"/>
        <v>0</v>
      </c>
      <c r="Z462" s="333">
        <f t="shared" si="320"/>
        <v>0</v>
      </c>
      <c r="AA462" s="260">
        <f t="shared" si="321"/>
        <v>0</v>
      </c>
      <c r="AC462" s="555"/>
    </row>
    <row r="463" spans="1:29" s="445" customFormat="1" ht="15.75">
      <c r="A463" s="146">
        <f>HLOOKUP($G$69,cwccis,VLOOKUP(J463,row,2))</f>
        <v>1140.73</v>
      </c>
      <c r="B463" s="146">
        <f>HLOOKUP(G453,cwccis,VLOOKUP(J463,row,2))</f>
        <v>905</v>
      </c>
      <c r="C463" s="146">
        <f t="shared" si="306"/>
        <v>908.51</v>
      </c>
      <c r="D463" s="145" t="str">
        <f t="shared" si="307"/>
        <v>2020(Jan - Mar)</v>
      </c>
      <c r="E463" s="145" t="str">
        <f t="shared" si="308"/>
        <v>10</v>
      </c>
      <c r="F463" s="171" t="str">
        <f t="shared" si="309"/>
        <v xml:space="preserve"> Midpoint 10</v>
      </c>
      <c r="G463" s="126" t="s">
        <v>863</v>
      </c>
      <c r="H463" s="32"/>
      <c r="I463" s="7">
        <f t="shared" si="305"/>
        <v>22</v>
      </c>
      <c r="J463" s="246" t="s">
        <v>82</v>
      </c>
      <c r="K463" s="247" t="str">
        <f t="shared" si="310"/>
        <v>BREAKWATER &amp; SEAWALLS</v>
      </c>
      <c r="L463" s="329">
        <v>0</v>
      </c>
      <c r="M463" s="330">
        <f t="shared" si="311"/>
        <v>0</v>
      </c>
      <c r="N463" s="602">
        <v>0</v>
      </c>
      <c r="O463" s="263">
        <f t="shared" si="312"/>
        <v>0</v>
      </c>
      <c r="P463" s="213"/>
      <c r="Q463" s="331">
        <f t="shared" si="313"/>
        <v>0</v>
      </c>
      <c r="R463" s="250">
        <f t="shared" si="314"/>
        <v>0</v>
      </c>
      <c r="S463" s="250">
        <f t="shared" si="315"/>
        <v>0</v>
      </c>
      <c r="T463" s="250">
        <f t="shared" si="316"/>
        <v>0</v>
      </c>
      <c r="U463" s="213"/>
      <c r="V463" s="332">
        <f t="shared" si="317"/>
        <v>0</v>
      </c>
      <c r="W463" s="331">
        <f t="shared" si="318"/>
        <v>0</v>
      </c>
      <c r="X463" s="331"/>
      <c r="Y463" s="250">
        <f t="shared" si="319"/>
        <v>0</v>
      </c>
      <c r="Z463" s="333">
        <f t="shared" si="320"/>
        <v>0</v>
      </c>
      <c r="AA463" s="260">
        <f t="shared" si="321"/>
        <v>0</v>
      </c>
      <c r="AC463" s="555"/>
    </row>
    <row r="464" spans="1:29" s="445" customFormat="1">
      <c r="A464" s="85"/>
      <c r="B464" s="120"/>
      <c r="C464" s="120"/>
      <c r="D464" s="103"/>
      <c r="E464" s="103"/>
      <c r="F464" s="162"/>
      <c r="G464" s="103"/>
      <c r="H464" s="93"/>
      <c r="I464" s="7">
        <f>I460+1</f>
        <v>20</v>
      </c>
      <c r="J464" s="399" t="s">
        <v>40</v>
      </c>
      <c r="K464" s="334"/>
      <c r="L464" s="335"/>
      <c r="M464" s="336"/>
      <c r="N464" s="337"/>
      <c r="O464" s="249"/>
      <c r="P464" s="387"/>
      <c r="Q464" s="396"/>
      <c r="R464" s="249"/>
      <c r="S464" s="249"/>
      <c r="T464" s="249"/>
      <c r="U464" s="387"/>
      <c r="V464" s="400"/>
      <c r="W464" s="398"/>
      <c r="X464" s="398"/>
      <c r="Y464" s="249"/>
      <c r="Z464" s="360"/>
      <c r="AA464" s="260"/>
      <c r="AC464" s="555"/>
    </row>
    <row r="465" spans="1:35" s="445" customFormat="1" ht="15">
      <c r="A465" s="85"/>
      <c r="B465" s="120"/>
      <c r="C465" s="120"/>
      <c r="D465" s="103"/>
      <c r="E465" s="103"/>
      <c r="F465" s="162"/>
      <c r="G465" s="103"/>
      <c r="H465" s="93"/>
      <c r="I465" s="7">
        <f t="shared" si="305"/>
        <v>21</v>
      </c>
      <c r="J465" s="401"/>
      <c r="K465" s="402"/>
      <c r="L465" s="254" t="s">
        <v>36</v>
      </c>
      <c r="M465" s="256" t="s">
        <v>36</v>
      </c>
      <c r="N465" s="603" t="s">
        <v>36</v>
      </c>
      <c r="O465" s="403" t="s">
        <v>36</v>
      </c>
      <c r="P465" s="387"/>
      <c r="Q465" s="404"/>
      <c r="R465" s="403" t="s">
        <v>36</v>
      </c>
      <c r="S465" s="403" t="s">
        <v>36</v>
      </c>
      <c r="T465" s="403" t="s">
        <v>36</v>
      </c>
      <c r="U465" s="387"/>
      <c r="V465" s="404"/>
      <c r="W465" s="370"/>
      <c r="X465" s="370"/>
      <c r="Y465" s="403" t="s">
        <v>36</v>
      </c>
      <c r="Z465" s="405" t="s">
        <v>36</v>
      </c>
      <c r="AA465" s="340" t="s">
        <v>36</v>
      </c>
      <c r="AC465" s="555"/>
      <c r="AE465" s="15"/>
      <c r="AF465" s="15"/>
      <c r="AG465" s="15"/>
      <c r="AH465" s="15"/>
      <c r="AI465" s="15"/>
    </row>
    <row r="466" spans="1:35" s="445" customFormat="1" ht="15">
      <c r="A466" s="85"/>
      <c r="B466" s="120"/>
      <c r="C466" s="120"/>
      <c r="D466" s="87"/>
      <c r="E466" s="87"/>
      <c r="F466" s="172"/>
      <c r="G466" s="87"/>
      <c r="H466" s="93"/>
      <c r="I466" s="7">
        <f t="shared" si="305"/>
        <v>22</v>
      </c>
      <c r="J466" s="401"/>
      <c r="K466" s="259" t="s">
        <v>64</v>
      </c>
      <c r="L466" s="248">
        <f>SUM(L456:L464)</f>
        <v>0</v>
      </c>
      <c r="M466" s="250">
        <f>SUM(M456:M464)</f>
        <v>0</v>
      </c>
      <c r="N466" s="440">
        <f>IF(L466&gt;0,O466/L466-1,0)</f>
        <v>0</v>
      </c>
      <c r="O466" s="284">
        <f>L466+M466</f>
        <v>0</v>
      </c>
      <c r="P466" s="387"/>
      <c r="Q466" s="391"/>
      <c r="R466" s="249">
        <f>SUM(R456:R464)</f>
        <v>0</v>
      </c>
      <c r="S466" s="249">
        <f>SUM(S456:S464)</f>
        <v>0</v>
      </c>
      <c r="T466" s="249">
        <f>R466+S466</f>
        <v>0</v>
      </c>
      <c r="U466" s="387"/>
      <c r="V466" s="391"/>
      <c r="W466" s="282"/>
      <c r="X466" s="282"/>
      <c r="Y466" s="249">
        <f>SUM(Y456:Y464)</f>
        <v>0</v>
      </c>
      <c r="Z466" s="360">
        <f>SUM(Z456:Z464)</f>
        <v>0</v>
      </c>
      <c r="AA466" s="260">
        <f>Y466+Z466</f>
        <v>0</v>
      </c>
      <c r="AC466" s="561">
        <f>SUM(AA456:AA464)</f>
        <v>0</v>
      </c>
      <c r="AD466" s="15"/>
      <c r="AE466" s="17"/>
      <c r="AF466" s="17"/>
      <c r="AG466" s="17"/>
      <c r="AH466" s="17"/>
      <c r="AI466" s="17"/>
    </row>
    <row r="467" spans="1:35" s="445" customFormat="1" ht="15">
      <c r="A467" s="85"/>
      <c r="B467" s="120"/>
      <c r="C467" s="120"/>
      <c r="D467" s="87"/>
      <c r="E467" s="87"/>
      <c r="F467" s="172"/>
      <c r="G467" s="87"/>
      <c r="H467" s="93"/>
      <c r="I467" s="7">
        <f t="shared" si="305"/>
        <v>23</v>
      </c>
      <c r="J467" s="401"/>
      <c r="K467" s="247"/>
      <c r="L467" s="261"/>
      <c r="M467" s="269"/>
      <c r="N467" s="604"/>
      <c r="O467" s="273"/>
      <c r="P467" s="387"/>
      <c r="Q467" s="391"/>
      <c r="R467" s="273"/>
      <c r="S467" s="273"/>
      <c r="T467" s="273"/>
      <c r="U467" s="387"/>
      <c r="V467" s="391"/>
      <c r="W467" s="282"/>
      <c r="X467" s="282"/>
      <c r="Y467" s="273"/>
      <c r="Z467" s="406"/>
      <c r="AA467" s="265"/>
      <c r="AC467" s="555"/>
      <c r="AD467" s="15"/>
      <c r="AE467" s="17"/>
      <c r="AF467" s="17"/>
      <c r="AG467" s="17"/>
      <c r="AH467" s="17"/>
      <c r="AI467" s="17"/>
    </row>
    <row r="468" spans="1:35" s="445" customFormat="1" ht="15.75">
      <c r="A468" s="147">
        <f>HLOOKUP(G452,cwccis,VLOOKUP(E468,row,2))</f>
        <v>1149.32</v>
      </c>
      <c r="B468" s="148">
        <f>HLOOKUP(G453,cwccis,VLOOKUP(E468,row,2))</f>
        <v>893.31</v>
      </c>
      <c r="C468" s="146">
        <f>HLOOKUP(G468,cwccis,VLOOKUP(E468,row,2))</f>
        <v>844.49</v>
      </c>
      <c r="D468" s="145" t="str">
        <f>FIXED(HLOOKUP(G468,cwccis,4),0,TRUE)&amp;HLOOKUP(G468,cwccis,5)</f>
        <v>2017(Oct - Dec)</v>
      </c>
      <c r="E468" s="447" t="s">
        <v>677</v>
      </c>
      <c r="F468" s="162" t="s">
        <v>400</v>
      </c>
      <c r="G468" s="126" t="s">
        <v>715</v>
      </c>
      <c r="H468" s="32"/>
      <c r="I468" s="7">
        <f t="shared" si="305"/>
        <v>24</v>
      </c>
      <c r="J468" s="266" t="s">
        <v>59</v>
      </c>
      <c r="K468" s="407" t="s">
        <v>37</v>
      </c>
      <c r="L468" s="329">
        <v>0</v>
      </c>
      <c r="M468" s="330">
        <f>L468*N468</f>
        <v>0</v>
      </c>
      <c r="N468" s="605">
        <v>0</v>
      </c>
      <c r="O468" s="273">
        <f>L468+M468</f>
        <v>0</v>
      </c>
      <c r="P468" s="387"/>
      <c r="Q468" s="396">
        <f>IF(O468=0,0,B468/A468-1)</f>
        <v>0</v>
      </c>
      <c r="R468" s="249">
        <f>SUM(+L468*(1+Q468),0)</f>
        <v>0</v>
      </c>
      <c r="S468" s="249">
        <f>SUM(+M468*(1+Q468),0)</f>
        <v>0</v>
      </c>
      <c r="T468" s="249">
        <f>S468+R468</f>
        <v>0</v>
      </c>
      <c r="U468" s="387"/>
      <c r="V468" s="397">
        <f>IF(T468=0,0,G468)</f>
        <v>0</v>
      </c>
      <c r="W468" s="398">
        <f>IF(L468=0,0,C468/B468-1)</f>
        <v>0</v>
      </c>
      <c r="X468" s="398"/>
      <c r="Y468" s="249">
        <f>SUM(+R468*(1+W468),0)</f>
        <v>0</v>
      </c>
      <c r="Z468" s="360">
        <f>SUM(+S468*(1+W468),0)</f>
        <v>0</v>
      </c>
      <c r="AA468" s="260">
        <f>Y468+Z468</f>
        <v>0</v>
      </c>
      <c r="AC468" s="561">
        <f>AA468</f>
        <v>0</v>
      </c>
      <c r="AD468" s="15"/>
      <c r="AE468" s="17"/>
      <c r="AF468" s="17"/>
      <c r="AG468" s="17"/>
      <c r="AH468" s="17"/>
      <c r="AI468" s="17"/>
    </row>
    <row r="469" spans="1:35" s="445" customFormat="1" ht="24">
      <c r="A469" s="99"/>
      <c r="B469" s="102"/>
      <c r="C469" s="102"/>
      <c r="D469" s="86"/>
      <c r="E469" s="86"/>
      <c r="F469" s="738" t="s">
        <v>678</v>
      </c>
      <c r="G469" s="87"/>
      <c r="H469" s="93"/>
      <c r="I469" s="7">
        <f t="shared" si="305"/>
        <v>25</v>
      </c>
      <c r="J469" s="401"/>
      <c r="K469" s="409"/>
      <c r="L469" s="345"/>
      <c r="M469" s="442"/>
      <c r="N469" s="439"/>
      <c r="O469" s="273"/>
      <c r="P469" s="387"/>
      <c r="Q469" s="391"/>
      <c r="R469" s="273"/>
      <c r="S469" s="273"/>
      <c r="T469" s="273"/>
      <c r="U469" s="387"/>
      <c r="V469" s="411"/>
      <c r="W469" s="282"/>
      <c r="X469" s="282"/>
      <c r="Y469" s="273"/>
      <c r="Z469" s="406"/>
      <c r="AA469" s="265"/>
      <c r="AC469" s="562"/>
      <c r="AD469" s="15"/>
      <c r="AE469" s="17"/>
      <c r="AF469" s="17"/>
      <c r="AG469" s="17"/>
      <c r="AH469" s="17"/>
      <c r="AI469" s="17"/>
    </row>
    <row r="470" spans="1:35" s="445" customFormat="1" ht="16.5" customHeight="1">
      <c r="A470" s="99"/>
      <c r="B470" s="102"/>
      <c r="C470" s="102"/>
      <c r="D470" s="86"/>
      <c r="E470" s="86"/>
      <c r="F470" s="172"/>
      <c r="G470" s="87"/>
      <c r="H470" s="93"/>
      <c r="I470" s="7">
        <f t="shared" si="305"/>
        <v>26</v>
      </c>
      <c r="J470" s="601">
        <v>30</v>
      </c>
      <c r="K470" s="200" t="s">
        <v>38</v>
      </c>
      <c r="L470" s="408"/>
      <c r="M470" s="443"/>
      <c r="N470" s="439"/>
      <c r="O470" s="273"/>
      <c r="P470" s="387"/>
      <c r="Q470" s="396"/>
      <c r="R470" s="273"/>
      <c r="S470" s="273"/>
      <c r="T470" s="273"/>
      <c r="U470" s="387"/>
      <c r="V470" s="391"/>
      <c r="W470" s="398"/>
      <c r="X470" s="398"/>
      <c r="Y470" s="273"/>
      <c r="Z470" s="406"/>
      <c r="AA470" s="265"/>
      <c r="AC470" s="555"/>
      <c r="AD470" s="15"/>
      <c r="AE470" s="17"/>
      <c r="AF470" s="17"/>
      <c r="AG470" s="17"/>
      <c r="AH470" s="17"/>
      <c r="AI470" s="17"/>
    </row>
    <row r="471" spans="1:35" s="445" customFormat="1" ht="15.75">
      <c r="A471" s="149">
        <f>HLOOKUP(G452,cwccis,VLOOKUP(J470,row,2))</f>
        <v>1.0382499999999999</v>
      </c>
      <c r="B471" s="149">
        <f>HLOOKUP(G453,cwccis,VLOOKUP(J470,row,2))</f>
        <v>1</v>
      </c>
      <c r="C471" s="150">
        <f>HLOOKUP(G471,cwccis,VLOOKUP(J470,row,2))</f>
        <v>1</v>
      </c>
      <c r="D471" s="145" t="str">
        <f>FIXED(HLOOKUP(G471,cwccis,4),0,TRUE)&amp;HLOOKUP(G471,cwccis,5)</f>
        <v>2018(Jan - Mar)</v>
      </c>
      <c r="E471" s="145">
        <f>J470</f>
        <v>30</v>
      </c>
      <c r="F471" s="173" t="s">
        <v>856</v>
      </c>
      <c r="G471" s="126" t="s">
        <v>862</v>
      </c>
      <c r="H471" s="13"/>
      <c r="I471" s="7">
        <f t="shared" si="305"/>
        <v>27</v>
      </c>
      <c r="J471" s="347">
        <f>'Input '!$D$11</f>
        <v>2.5000000000000001E-2</v>
      </c>
      <c r="K471" s="349" t="s">
        <v>42</v>
      </c>
      <c r="L471" s="348">
        <f>L466*J471</f>
        <v>0</v>
      </c>
      <c r="M471" s="330">
        <f t="shared" ref="M471:M481" si="322">L471*N471</f>
        <v>0</v>
      </c>
      <c r="N471" s="606">
        <v>0.1</v>
      </c>
      <c r="O471" s="249">
        <f t="shared" ref="O471:O481" si="323">M471+L471</f>
        <v>0</v>
      </c>
      <c r="P471" s="387"/>
      <c r="Q471" s="396">
        <f t="shared" ref="Q471:Q481" si="324">IF(O471=0,0,B471/A471-1)</f>
        <v>0</v>
      </c>
      <c r="R471" s="249">
        <f t="shared" ref="R471:R481" si="325">SUM(+L471*(1+Q471),0)</f>
        <v>0</v>
      </c>
      <c r="S471" s="249">
        <f t="shared" ref="S471:S481" si="326">SUM(+M471*(1+Q471),0)</f>
        <v>0</v>
      </c>
      <c r="T471" s="249">
        <f t="shared" ref="T471:T481" si="327">S471+R471</f>
        <v>0</v>
      </c>
      <c r="U471" s="387"/>
      <c r="V471" s="397">
        <f t="shared" ref="V471:V481" si="328">IF(T471=0,0,G471)</f>
        <v>0</v>
      </c>
      <c r="W471" s="398">
        <f t="shared" ref="W471:W481" si="329">IF(L471=0,0,C471/B471-1)</f>
        <v>0</v>
      </c>
      <c r="X471" s="398"/>
      <c r="Y471" s="249">
        <f t="shared" ref="Y471:Y481" si="330">SUM(+R471*(1+W471),0)</f>
        <v>0</v>
      </c>
      <c r="Z471" s="360">
        <f t="shared" ref="Z471:Z481" si="331">SUM(+S471*(1+W471),0)</f>
        <v>0</v>
      </c>
      <c r="AA471" s="260">
        <f t="shared" ref="AA471:AA481" si="332">Y471+Z471</f>
        <v>0</v>
      </c>
      <c r="AC471" s="561">
        <f t="shared" ref="AC471:AC480" si="333">AA471</f>
        <v>0</v>
      </c>
      <c r="AD471" s="15"/>
      <c r="AE471" s="17"/>
      <c r="AF471" s="17"/>
      <c r="AG471" s="17"/>
      <c r="AH471" s="17"/>
      <c r="AI471" s="17"/>
    </row>
    <row r="472" spans="1:35" s="445" customFormat="1" ht="15">
      <c r="A472" s="149">
        <f>A471</f>
        <v>1.0382499999999999</v>
      </c>
      <c r="B472" s="149">
        <f>B471</f>
        <v>1</v>
      </c>
      <c r="C472" s="150">
        <f>C471</f>
        <v>1</v>
      </c>
      <c r="D472" s="146" t="str">
        <f>D471</f>
        <v>2018(Jan - Mar)</v>
      </c>
      <c r="E472" s="145">
        <f>J470</f>
        <v>30</v>
      </c>
      <c r="F472" s="174" t="str">
        <f>"From "&amp;F471</f>
        <v>From ENTER Design mid point period</v>
      </c>
      <c r="G472" s="146" t="str">
        <f>G471</f>
        <v>2018Q2</v>
      </c>
      <c r="H472" s="95"/>
      <c r="I472" s="7">
        <f t="shared" si="305"/>
        <v>28</v>
      </c>
      <c r="J472" s="347">
        <f>'Input '!$D$13</f>
        <v>0.01</v>
      </c>
      <c r="K472" s="349" t="s">
        <v>43</v>
      </c>
      <c r="L472" s="348">
        <f>L466*J472</f>
        <v>0</v>
      </c>
      <c r="M472" s="330">
        <f t="shared" si="322"/>
        <v>0</v>
      </c>
      <c r="N472" s="437">
        <f>N471</f>
        <v>0.1</v>
      </c>
      <c r="O472" s="249">
        <f t="shared" si="323"/>
        <v>0</v>
      </c>
      <c r="P472" s="387"/>
      <c r="Q472" s="396">
        <f t="shared" si="324"/>
        <v>0</v>
      </c>
      <c r="R472" s="249">
        <f t="shared" si="325"/>
        <v>0</v>
      </c>
      <c r="S472" s="249">
        <f t="shared" si="326"/>
        <v>0</v>
      </c>
      <c r="T472" s="249">
        <f t="shared" si="327"/>
        <v>0</v>
      </c>
      <c r="U472" s="387"/>
      <c r="V472" s="397">
        <f t="shared" si="328"/>
        <v>0</v>
      </c>
      <c r="W472" s="398">
        <f t="shared" si="329"/>
        <v>0</v>
      </c>
      <c r="X472" s="398"/>
      <c r="Y472" s="249">
        <f t="shared" si="330"/>
        <v>0</v>
      </c>
      <c r="Z472" s="360">
        <f t="shared" si="331"/>
        <v>0</v>
      </c>
      <c r="AA472" s="260">
        <f t="shared" si="332"/>
        <v>0</v>
      </c>
      <c r="AC472" s="561">
        <f t="shared" si="333"/>
        <v>0</v>
      </c>
      <c r="AD472" s="15"/>
      <c r="AE472" s="17"/>
      <c r="AF472" s="17"/>
      <c r="AG472" s="17"/>
      <c r="AH472" s="17"/>
      <c r="AI472" s="17"/>
    </row>
    <row r="473" spans="1:35" s="445" customFormat="1" ht="15">
      <c r="A473" s="149">
        <f t="shared" ref="A473:C475" si="334">A472</f>
        <v>1.0382499999999999</v>
      </c>
      <c r="B473" s="149">
        <f t="shared" si="334"/>
        <v>1</v>
      </c>
      <c r="C473" s="150">
        <f t="shared" si="334"/>
        <v>1</v>
      </c>
      <c r="D473" s="146" t="str">
        <f>D471</f>
        <v>2018(Jan - Mar)</v>
      </c>
      <c r="E473" s="145">
        <f>J470</f>
        <v>30</v>
      </c>
      <c r="F473" s="174" t="str">
        <f>"From "&amp;F471</f>
        <v>From ENTER Design mid point period</v>
      </c>
      <c r="G473" s="146" t="str">
        <f>G471</f>
        <v>2018Q2</v>
      </c>
      <c r="H473" s="95"/>
      <c r="I473" s="7">
        <f t="shared" si="305"/>
        <v>29</v>
      </c>
      <c r="J473" s="347">
        <f>'Input '!$D$14</f>
        <v>0.15</v>
      </c>
      <c r="K473" s="349" t="s">
        <v>44</v>
      </c>
      <c r="L473" s="348">
        <f>L466*J473</f>
        <v>0</v>
      </c>
      <c r="M473" s="330">
        <f t="shared" si="322"/>
        <v>0</v>
      </c>
      <c r="N473" s="437">
        <f t="shared" ref="N473:N480" si="335">N472</f>
        <v>0.1</v>
      </c>
      <c r="O473" s="249">
        <f t="shared" si="323"/>
        <v>0</v>
      </c>
      <c r="P473" s="387"/>
      <c r="Q473" s="396">
        <f t="shared" si="324"/>
        <v>0</v>
      </c>
      <c r="R473" s="249">
        <f t="shared" si="325"/>
        <v>0</v>
      </c>
      <c r="S473" s="249">
        <f t="shared" si="326"/>
        <v>0</v>
      </c>
      <c r="T473" s="249">
        <f t="shared" si="327"/>
        <v>0</v>
      </c>
      <c r="U473" s="387"/>
      <c r="V473" s="397">
        <f t="shared" si="328"/>
        <v>0</v>
      </c>
      <c r="W473" s="398">
        <f t="shared" si="329"/>
        <v>0</v>
      </c>
      <c r="X473" s="398"/>
      <c r="Y473" s="249">
        <f t="shared" si="330"/>
        <v>0</v>
      </c>
      <c r="Z473" s="360">
        <f t="shared" si="331"/>
        <v>0</v>
      </c>
      <c r="AA473" s="260">
        <f t="shared" si="332"/>
        <v>0</v>
      </c>
      <c r="AC473" s="561">
        <f t="shared" si="333"/>
        <v>0</v>
      </c>
      <c r="AD473" s="15"/>
      <c r="AE473" s="17"/>
      <c r="AF473" s="17"/>
      <c r="AG473" s="17"/>
      <c r="AH473" s="17"/>
      <c r="AI473" s="17"/>
    </row>
    <row r="474" spans="1:35" s="445" customFormat="1" ht="15">
      <c r="A474" s="149">
        <f t="shared" si="334"/>
        <v>1.0382499999999999</v>
      </c>
      <c r="B474" s="149">
        <f t="shared" si="334"/>
        <v>1</v>
      </c>
      <c r="C474" s="150">
        <f t="shared" si="334"/>
        <v>1</v>
      </c>
      <c r="D474" s="146" t="str">
        <f>D471</f>
        <v>2018(Jan - Mar)</v>
      </c>
      <c r="E474" s="145">
        <f>J470</f>
        <v>30</v>
      </c>
      <c r="F474" s="174" t="str">
        <f>"From "&amp;F471</f>
        <v>From ENTER Design mid point period</v>
      </c>
      <c r="G474" s="146" t="str">
        <f>G471</f>
        <v>2018Q2</v>
      </c>
      <c r="H474" s="95"/>
      <c r="I474" s="7">
        <f t="shared" si="305"/>
        <v>30</v>
      </c>
      <c r="J474" s="347">
        <f>'Input '!$D$15</f>
        <v>0.01</v>
      </c>
      <c r="K474" s="349" t="s">
        <v>512</v>
      </c>
      <c r="L474" s="348">
        <f>L466*J474</f>
        <v>0</v>
      </c>
      <c r="M474" s="330">
        <f t="shared" si="322"/>
        <v>0</v>
      </c>
      <c r="N474" s="437">
        <f t="shared" si="335"/>
        <v>0.1</v>
      </c>
      <c r="O474" s="249">
        <f t="shared" si="323"/>
        <v>0</v>
      </c>
      <c r="P474" s="387"/>
      <c r="Q474" s="396">
        <f t="shared" si="324"/>
        <v>0</v>
      </c>
      <c r="R474" s="249">
        <f t="shared" si="325"/>
        <v>0</v>
      </c>
      <c r="S474" s="249">
        <f t="shared" si="326"/>
        <v>0</v>
      </c>
      <c r="T474" s="249">
        <f t="shared" si="327"/>
        <v>0</v>
      </c>
      <c r="U474" s="387"/>
      <c r="V474" s="397">
        <f t="shared" si="328"/>
        <v>0</v>
      </c>
      <c r="W474" s="398">
        <f t="shared" si="329"/>
        <v>0</v>
      </c>
      <c r="X474" s="398"/>
      <c r="Y474" s="249">
        <f t="shared" si="330"/>
        <v>0</v>
      </c>
      <c r="Z474" s="360">
        <f t="shared" si="331"/>
        <v>0</v>
      </c>
      <c r="AA474" s="260">
        <f t="shared" si="332"/>
        <v>0</v>
      </c>
      <c r="AC474" s="561">
        <f t="shared" si="333"/>
        <v>0</v>
      </c>
      <c r="AD474" s="15"/>
      <c r="AE474" s="17"/>
      <c r="AF474" s="17"/>
      <c r="AG474" s="17"/>
      <c r="AH474" s="17"/>
      <c r="AI474" s="17"/>
    </row>
    <row r="475" spans="1:35" s="445" customFormat="1" ht="15" customHeight="1">
      <c r="A475" s="149">
        <f t="shared" si="334"/>
        <v>1.0382499999999999</v>
      </c>
      <c r="B475" s="149">
        <f t="shared" si="334"/>
        <v>1</v>
      </c>
      <c r="C475" s="150">
        <f t="shared" si="334"/>
        <v>1</v>
      </c>
      <c r="D475" s="146" t="str">
        <f>D472</f>
        <v>2018(Jan - Mar)</v>
      </c>
      <c r="E475" s="145">
        <f>J470</f>
        <v>30</v>
      </c>
      <c r="F475" s="174" t="str">
        <f>"From "&amp;F472</f>
        <v>From From ENTER Design mid point period</v>
      </c>
      <c r="G475" s="146" t="str">
        <f>G472</f>
        <v>2018Q2</v>
      </c>
      <c r="H475" s="29"/>
      <c r="I475" s="7">
        <f t="shared" si="305"/>
        <v>31</v>
      </c>
      <c r="J475" s="347">
        <f>'Input '!$D$16</f>
        <v>0.01</v>
      </c>
      <c r="K475" s="350" t="s">
        <v>513</v>
      </c>
      <c r="L475" s="348">
        <f>L466*J475</f>
        <v>0</v>
      </c>
      <c r="M475" s="330">
        <f t="shared" si="322"/>
        <v>0</v>
      </c>
      <c r="N475" s="437">
        <f t="shared" si="335"/>
        <v>0.1</v>
      </c>
      <c r="O475" s="250">
        <f t="shared" si="323"/>
        <v>0</v>
      </c>
      <c r="P475" s="213"/>
      <c r="Q475" s="331">
        <f t="shared" si="324"/>
        <v>0</v>
      </c>
      <c r="R475" s="250">
        <f t="shared" si="325"/>
        <v>0</v>
      </c>
      <c r="S475" s="250">
        <f t="shared" si="326"/>
        <v>0</v>
      </c>
      <c r="T475" s="250">
        <f t="shared" si="327"/>
        <v>0</v>
      </c>
      <c r="U475" s="213"/>
      <c r="V475" s="332">
        <f t="shared" si="328"/>
        <v>0</v>
      </c>
      <c r="W475" s="331">
        <f t="shared" si="329"/>
        <v>0</v>
      </c>
      <c r="X475" s="331"/>
      <c r="Y475" s="250">
        <f t="shared" si="330"/>
        <v>0</v>
      </c>
      <c r="Z475" s="333">
        <f t="shared" si="331"/>
        <v>0</v>
      </c>
      <c r="AA475" s="260">
        <f t="shared" si="332"/>
        <v>0</v>
      </c>
      <c r="AC475" s="561">
        <f t="shared" si="333"/>
        <v>0</v>
      </c>
      <c r="AD475" s="15"/>
      <c r="AE475" s="17"/>
      <c r="AF475" s="17"/>
      <c r="AG475" s="17"/>
      <c r="AH475" s="17"/>
      <c r="AI475" s="17"/>
    </row>
    <row r="476" spans="1:35" s="445" customFormat="1" ht="15">
      <c r="A476" s="149">
        <f>A474</f>
        <v>1.0382499999999999</v>
      </c>
      <c r="B476" s="149">
        <f>B474</f>
        <v>1</v>
      </c>
      <c r="C476" s="150">
        <f>C474</f>
        <v>1</v>
      </c>
      <c r="D476" s="146" t="str">
        <f>D471</f>
        <v>2018(Jan - Mar)</v>
      </c>
      <c r="E476" s="145">
        <f>J470</f>
        <v>30</v>
      </c>
      <c r="F476" s="174" t="str">
        <f>"From "&amp;F471</f>
        <v>From ENTER Design mid point period</v>
      </c>
      <c r="G476" s="146" t="str">
        <f>G471</f>
        <v>2018Q2</v>
      </c>
      <c r="H476" s="95"/>
      <c r="I476" s="7">
        <f t="shared" si="305"/>
        <v>32</v>
      </c>
      <c r="J476" s="347">
        <f>'Input '!$D$17</f>
        <v>0.01</v>
      </c>
      <c r="K476" s="349" t="s">
        <v>45</v>
      </c>
      <c r="L476" s="348">
        <f>L466*J476</f>
        <v>0</v>
      </c>
      <c r="M476" s="330">
        <f t="shared" si="322"/>
        <v>0</v>
      </c>
      <c r="N476" s="437">
        <f t="shared" si="335"/>
        <v>0.1</v>
      </c>
      <c r="O476" s="249">
        <f t="shared" si="323"/>
        <v>0</v>
      </c>
      <c r="P476" s="387"/>
      <c r="Q476" s="396">
        <f t="shared" si="324"/>
        <v>0</v>
      </c>
      <c r="R476" s="249">
        <f t="shared" si="325"/>
        <v>0</v>
      </c>
      <c r="S476" s="249">
        <f t="shared" si="326"/>
        <v>0</v>
      </c>
      <c r="T476" s="249">
        <f t="shared" si="327"/>
        <v>0</v>
      </c>
      <c r="U476" s="387"/>
      <c r="V476" s="397">
        <f t="shared" si="328"/>
        <v>0</v>
      </c>
      <c r="W476" s="398">
        <f t="shared" si="329"/>
        <v>0</v>
      </c>
      <c r="X476" s="398"/>
      <c r="Y476" s="249">
        <f t="shared" si="330"/>
        <v>0</v>
      </c>
      <c r="Z476" s="360">
        <f t="shared" si="331"/>
        <v>0</v>
      </c>
      <c r="AA476" s="260">
        <f t="shared" si="332"/>
        <v>0</v>
      </c>
      <c r="AC476" s="561">
        <f t="shared" si="333"/>
        <v>0</v>
      </c>
      <c r="AD476" s="15"/>
      <c r="AE476" s="17"/>
      <c r="AF476" s="17"/>
      <c r="AG476" s="17"/>
      <c r="AH476" s="17"/>
      <c r="AI476" s="17"/>
    </row>
    <row r="477" spans="1:35" s="445" customFormat="1" ht="15">
      <c r="A477" s="149">
        <f>HLOOKUP(G452,cwccis,VLOOKUP(J470,row,2))</f>
        <v>1.0382499999999999</v>
      </c>
      <c r="B477" s="149">
        <f>HLOOKUP(G453,cwccis,VLOOKUP(J470,row,2))</f>
        <v>1</v>
      </c>
      <c r="C477" s="150">
        <f>HLOOKUP(G477,cwccis,VLOOKUP(J470,row,2))</f>
        <v>1</v>
      </c>
      <c r="D477" s="145" t="str">
        <f>FIXED(HLOOKUP(G477,cwccis,4),0,TRUE)&amp;HLOOKUP(G477,cwccis,5)</f>
        <v>2020(Jan - Mar)</v>
      </c>
      <c r="E477" s="145">
        <f>J470</f>
        <v>30</v>
      </c>
      <c r="F477" s="174" t="s">
        <v>413</v>
      </c>
      <c r="G477" s="146" t="str">
        <f>G484</f>
        <v>2020Q2</v>
      </c>
      <c r="H477" s="30"/>
      <c r="I477" s="7">
        <f t="shared" si="305"/>
        <v>33</v>
      </c>
      <c r="J477" s="347">
        <f>'Input '!$D$18</f>
        <v>0.03</v>
      </c>
      <c r="K477" s="349" t="s">
        <v>46</v>
      </c>
      <c r="L477" s="348">
        <f>L466*J477</f>
        <v>0</v>
      </c>
      <c r="M477" s="330">
        <f t="shared" si="322"/>
        <v>0</v>
      </c>
      <c r="N477" s="437">
        <f t="shared" si="335"/>
        <v>0.1</v>
      </c>
      <c r="O477" s="249">
        <f t="shared" si="323"/>
        <v>0</v>
      </c>
      <c r="P477" s="387"/>
      <c r="Q477" s="396">
        <f t="shared" si="324"/>
        <v>0</v>
      </c>
      <c r="R477" s="249">
        <f t="shared" si="325"/>
        <v>0</v>
      </c>
      <c r="S477" s="249">
        <f t="shared" si="326"/>
        <v>0</v>
      </c>
      <c r="T477" s="249">
        <f t="shared" si="327"/>
        <v>0</v>
      </c>
      <c r="U477" s="387"/>
      <c r="V477" s="397">
        <f t="shared" si="328"/>
        <v>0</v>
      </c>
      <c r="W477" s="398">
        <f t="shared" si="329"/>
        <v>0</v>
      </c>
      <c r="X477" s="398"/>
      <c r="Y477" s="249">
        <f t="shared" si="330"/>
        <v>0</v>
      </c>
      <c r="Z477" s="360">
        <f t="shared" si="331"/>
        <v>0</v>
      </c>
      <c r="AA477" s="260">
        <f t="shared" si="332"/>
        <v>0</v>
      </c>
      <c r="AC477" s="561">
        <f t="shared" si="333"/>
        <v>0</v>
      </c>
      <c r="AD477" s="15"/>
      <c r="AE477" s="17"/>
      <c r="AF477" s="17"/>
      <c r="AG477" s="17"/>
      <c r="AH477" s="17"/>
      <c r="AI477" s="17"/>
    </row>
    <row r="478" spans="1:35" s="445" customFormat="1" ht="15">
      <c r="A478" s="149">
        <f>A477</f>
        <v>1.0382499999999999</v>
      </c>
      <c r="B478" s="149">
        <f>B477</f>
        <v>1</v>
      </c>
      <c r="C478" s="150">
        <f>C477</f>
        <v>1</v>
      </c>
      <c r="D478" s="145" t="str">
        <f>FIXED(HLOOKUP(G478,cwccis,4),0,TRUE)&amp;HLOOKUP(G478,cwccis,5)</f>
        <v>2020(Jan - Mar)</v>
      </c>
      <c r="E478" s="145">
        <f>J470</f>
        <v>30</v>
      </c>
      <c r="F478" s="174" t="s">
        <v>414</v>
      </c>
      <c r="G478" s="151" t="str">
        <f>G477</f>
        <v>2020Q2</v>
      </c>
      <c r="H478" s="30"/>
      <c r="I478" s="7">
        <f t="shared" si="305"/>
        <v>34</v>
      </c>
      <c r="J478" s="347">
        <f>'Input '!$D$19</f>
        <v>0.02</v>
      </c>
      <c r="K478" s="349" t="s">
        <v>47</v>
      </c>
      <c r="L478" s="348">
        <f>L466*J478</f>
        <v>0</v>
      </c>
      <c r="M478" s="330">
        <f t="shared" si="322"/>
        <v>0</v>
      </c>
      <c r="N478" s="437">
        <f t="shared" si="335"/>
        <v>0.1</v>
      </c>
      <c r="O478" s="249">
        <f t="shared" si="323"/>
        <v>0</v>
      </c>
      <c r="P478" s="387"/>
      <c r="Q478" s="396">
        <f t="shared" si="324"/>
        <v>0</v>
      </c>
      <c r="R478" s="249">
        <f t="shared" si="325"/>
        <v>0</v>
      </c>
      <c r="S478" s="249">
        <f t="shared" si="326"/>
        <v>0</v>
      </c>
      <c r="T478" s="249">
        <f t="shared" si="327"/>
        <v>0</v>
      </c>
      <c r="U478" s="387"/>
      <c r="V478" s="397">
        <f t="shared" si="328"/>
        <v>0</v>
      </c>
      <c r="W478" s="398">
        <f t="shared" si="329"/>
        <v>0</v>
      </c>
      <c r="X478" s="398"/>
      <c r="Y478" s="249">
        <f t="shared" si="330"/>
        <v>0</v>
      </c>
      <c r="Z478" s="360">
        <f t="shared" si="331"/>
        <v>0</v>
      </c>
      <c r="AA478" s="260">
        <f t="shared" si="332"/>
        <v>0</v>
      </c>
      <c r="AC478" s="561">
        <f t="shared" si="333"/>
        <v>0</v>
      </c>
      <c r="AD478" s="15"/>
      <c r="AE478" s="17"/>
      <c r="AF478" s="17"/>
      <c r="AG478" s="17"/>
      <c r="AH478" s="17"/>
      <c r="AI478" s="17"/>
    </row>
    <row r="479" spans="1:35" s="445" customFormat="1" ht="15.75">
      <c r="A479" s="149">
        <f>HLOOKUP(G452,cwccis,VLOOKUP(J470,row,2))</f>
        <v>1.0382499999999999</v>
      </c>
      <c r="B479" s="149">
        <f>HLOOKUP(G453,cwccis,VLOOKUP(J470,row,2))</f>
        <v>1</v>
      </c>
      <c r="C479" s="150">
        <f>HLOOKUP(G479,cwccis,VLOOKUP(J470,row,2))</f>
        <v>1</v>
      </c>
      <c r="D479" s="145" t="str">
        <f>FIXED(HLOOKUP(G479,cwccis,4),0,TRUE)&amp;HLOOKUP(G479,cwccis,5)</f>
        <v>2021(Oct - Dec)</v>
      </c>
      <c r="E479" s="145">
        <f>J470</f>
        <v>30</v>
      </c>
      <c r="F479" s="174" t="s">
        <v>931</v>
      </c>
      <c r="G479" s="126" t="s">
        <v>719</v>
      </c>
      <c r="H479" s="29"/>
      <c r="I479" s="7">
        <f t="shared" si="305"/>
        <v>35</v>
      </c>
      <c r="J479" s="347">
        <f>'Input '!$D$20</f>
        <v>0.03</v>
      </c>
      <c r="K479" s="349" t="s">
        <v>924</v>
      </c>
      <c r="L479" s="348">
        <f>L466*J479</f>
        <v>0</v>
      </c>
      <c r="M479" s="330">
        <f t="shared" si="322"/>
        <v>0</v>
      </c>
      <c r="N479" s="438">
        <f t="shared" si="335"/>
        <v>0.1</v>
      </c>
      <c r="O479" s="250">
        <f t="shared" si="323"/>
        <v>0</v>
      </c>
      <c r="P479" s="213"/>
      <c r="Q479" s="331">
        <f t="shared" si="324"/>
        <v>0</v>
      </c>
      <c r="R479" s="250">
        <f t="shared" si="325"/>
        <v>0</v>
      </c>
      <c r="S479" s="250">
        <f t="shared" si="326"/>
        <v>0</v>
      </c>
      <c r="T479" s="250">
        <f t="shared" si="327"/>
        <v>0</v>
      </c>
      <c r="U479" s="213"/>
      <c r="V479" s="332">
        <f t="shared" si="328"/>
        <v>0</v>
      </c>
      <c r="W479" s="331">
        <f t="shared" si="329"/>
        <v>0</v>
      </c>
      <c r="X479" s="331"/>
      <c r="Y479" s="250">
        <f t="shared" si="330"/>
        <v>0</v>
      </c>
      <c r="Z479" s="333">
        <f t="shared" si="331"/>
        <v>0</v>
      </c>
      <c r="AA479" s="260">
        <f t="shared" si="332"/>
        <v>0</v>
      </c>
      <c r="AC479" s="561">
        <f t="shared" si="333"/>
        <v>0</v>
      </c>
      <c r="AD479" s="15"/>
      <c r="AE479" s="17"/>
      <c r="AF479" s="17"/>
      <c r="AG479" s="17"/>
      <c r="AH479" s="17"/>
      <c r="AI479" s="17"/>
    </row>
    <row r="480" spans="1:35" s="445" customFormat="1" ht="15">
      <c r="A480" s="149">
        <f>A478</f>
        <v>1.0382499999999999</v>
      </c>
      <c r="B480" s="149">
        <f t="shared" ref="B480" si="336">B478</f>
        <v>1</v>
      </c>
      <c r="C480" s="744">
        <f>C476</f>
        <v>1</v>
      </c>
      <c r="D480" s="146" t="str">
        <f>D472</f>
        <v>2018(Jan - Mar)</v>
      </c>
      <c r="E480" s="145">
        <f>J471</f>
        <v>2.5000000000000001E-2</v>
      </c>
      <c r="F480" s="174" t="s">
        <v>931</v>
      </c>
      <c r="G480" s="146" t="str">
        <f>G472</f>
        <v>2018Q2</v>
      </c>
      <c r="H480" s="31"/>
      <c r="I480" s="7">
        <f t="shared" si="305"/>
        <v>36</v>
      </c>
      <c r="J480" s="347">
        <f>'Input '!$D$21</f>
        <v>0.01</v>
      </c>
      <c r="K480" s="349" t="s">
        <v>383</v>
      </c>
      <c r="L480" s="348">
        <f>L466*J480</f>
        <v>0</v>
      </c>
      <c r="M480" s="330">
        <f t="shared" si="322"/>
        <v>0</v>
      </c>
      <c r="N480" s="438">
        <f t="shared" si="335"/>
        <v>0.1</v>
      </c>
      <c r="O480" s="250">
        <f t="shared" si="323"/>
        <v>0</v>
      </c>
      <c r="P480" s="213"/>
      <c r="Q480" s="331">
        <f t="shared" si="324"/>
        <v>0</v>
      </c>
      <c r="R480" s="250">
        <f t="shared" si="325"/>
        <v>0</v>
      </c>
      <c r="S480" s="250">
        <f t="shared" si="326"/>
        <v>0</v>
      </c>
      <c r="T480" s="250">
        <f t="shared" si="327"/>
        <v>0</v>
      </c>
      <c r="U480" s="213"/>
      <c r="V480" s="332">
        <f t="shared" si="328"/>
        <v>0</v>
      </c>
      <c r="W480" s="331">
        <f t="shared" si="329"/>
        <v>0</v>
      </c>
      <c r="X480" s="331"/>
      <c r="Y480" s="250">
        <f t="shared" si="330"/>
        <v>0</v>
      </c>
      <c r="Z480" s="333">
        <f t="shared" si="331"/>
        <v>0</v>
      </c>
      <c r="AA480" s="260">
        <f t="shared" si="332"/>
        <v>0</v>
      </c>
      <c r="AC480" s="561">
        <f t="shared" si="333"/>
        <v>0</v>
      </c>
      <c r="AD480" s="15"/>
      <c r="AE480" s="17"/>
      <c r="AF480" s="17"/>
      <c r="AG480" s="17"/>
      <c r="AH480" s="17"/>
      <c r="AI480" s="17"/>
    </row>
    <row r="481" spans="1:35" s="445" customFormat="1" ht="15.75">
      <c r="A481" s="149">
        <f>A479</f>
        <v>1.0382499999999999</v>
      </c>
      <c r="B481" s="149">
        <f>B479</f>
        <v>1</v>
      </c>
      <c r="C481" s="744">
        <f>HLOOKUP(G481,cwccis,VLOOKUP(J470,row,2))</f>
        <v>1</v>
      </c>
      <c r="D481" s="146" t="str">
        <f>D473</f>
        <v>2018(Jan - Mar)</v>
      </c>
      <c r="E481" s="145">
        <f>J472</f>
        <v>0.01</v>
      </c>
      <c r="F481" s="811" t="s">
        <v>1284</v>
      </c>
      <c r="G481" s="126" t="s">
        <v>719</v>
      </c>
      <c r="H481" s="31"/>
      <c r="I481" s="7">
        <f t="shared" si="305"/>
        <v>37</v>
      </c>
      <c r="J481" s="347"/>
      <c r="K481" s="349" t="s">
        <v>1285</v>
      </c>
      <c r="L481" s="329">
        <v>0</v>
      </c>
      <c r="M481" s="330">
        <f t="shared" si="322"/>
        <v>0</v>
      </c>
      <c r="N481" s="605">
        <v>0</v>
      </c>
      <c r="O481" s="250">
        <f t="shared" si="323"/>
        <v>0</v>
      </c>
      <c r="P481" s="213"/>
      <c r="Q481" s="331">
        <f t="shared" si="324"/>
        <v>0</v>
      </c>
      <c r="R481" s="250">
        <f t="shared" si="325"/>
        <v>0</v>
      </c>
      <c r="S481" s="250">
        <f t="shared" si="326"/>
        <v>0</v>
      </c>
      <c r="T481" s="250">
        <f t="shared" si="327"/>
        <v>0</v>
      </c>
      <c r="U481" s="213"/>
      <c r="V481" s="332">
        <f t="shared" si="328"/>
        <v>0</v>
      </c>
      <c r="W481" s="331">
        <f t="shared" si="329"/>
        <v>0</v>
      </c>
      <c r="X481" s="331"/>
      <c r="Y481" s="250">
        <f t="shared" si="330"/>
        <v>0</v>
      </c>
      <c r="Z481" s="333">
        <f t="shared" si="331"/>
        <v>0</v>
      </c>
      <c r="AA481" s="260">
        <f t="shared" si="332"/>
        <v>0</v>
      </c>
      <c r="AC481" s="561">
        <f t="shared" ref="AC481" si="337">AA481</f>
        <v>0</v>
      </c>
      <c r="AD481" s="15"/>
      <c r="AE481" s="17"/>
      <c r="AF481" s="17"/>
      <c r="AG481" s="17"/>
      <c r="AH481" s="17"/>
      <c r="AI481" s="17"/>
    </row>
    <row r="482" spans="1:35" s="445" customFormat="1" ht="15">
      <c r="A482" s="106"/>
      <c r="B482" s="106"/>
      <c r="C482" s="108"/>
      <c r="D482" s="86"/>
      <c r="E482" s="103"/>
      <c r="F482" s="745" t="s">
        <v>929</v>
      </c>
      <c r="G482" s="736">
        <f>SUM(L471:L480)</f>
        <v>0</v>
      </c>
      <c r="H482" s="31"/>
      <c r="I482" s="7"/>
      <c r="J482" s="244"/>
      <c r="K482" s="196"/>
      <c r="L482" s="348"/>
      <c r="M482" s="269"/>
      <c r="N482" s="610"/>
      <c r="O482" s="272"/>
      <c r="P482" s="213"/>
      <c r="Q482" s="331"/>
      <c r="R482" s="250"/>
      <c r="S482" s="250"/>
      <c r="T482" s="272"/>
      <c r="U482" s="213"/>
      <c r="V482" s="278"/>
      <c r="W482" s="331"/>
      <c r="X482" s="331"/>
      <c r="Y482" s="250"/>
      <c r="Z482" s="333"/>
      <c r="AA482" s="265"/>
      <c r="AC482" s="555"/>
      <c r="AD482" s="15"/>
      <c r="AE482" s="17"/>
      <c r="AF482" s="17"/>
      <c r="AG482" s="17"/>
      <c r="AH482" s="17"/>
      <c r="AI482" s="17"/>
    </row>
    <row r="483" spans="1:35" s="445" customFormat="1" ht="15">
      <c r="A483" s="106"/>
      <c r="B483" s="106"/>
      <c r="C483" s="102"/>
      <c r="D483" s="105"/>
      <c r="E483" s="103" t="s">
        <v>40</v>
      </c>
      <c r="F483" s="177"/>
      <c r="G483" s="105"/>
      <c r="H483" s="31"/>
      <c r="I483" s="7">
        <f>I480+1</f>
        <v>37</v>
      </c>
      <c r="J483" s="601">
        <v>31</v>
      </c>
      <c r="K483" s="351" t="s">
        <v>39</v>
      </c>
      <c r="L483" s="352"/>
      <c r="M483" s="269"/>
      <c r="N483" s="612"/>
      <c r="O483" s="269"/>
      <c r="P483" s="213"/>
      <c r="Q483" s="331"/>
      <c r="R483" s="250"/>
      <c r="S483" s="250"/>
      <c r="T483" s="269"/>
      <c r="U483" s="213"/>
      <c r="V483" s="338"/>
      <c r="W483" s="331"/>
      <c r="X483" s="331"/>
      <c r="Y483" s="250"/>
      <c r="Z483" s="333"/>
      <c r="AA483" s="260"/>
      <c r="AC483" s="555"/>
      <c r="AD483" s="15"/>
      <c r="AE483" s="17"/>
      <c r="AF483" s="17"/>
      <c r="AG483" s="17"/>
      <c r="AH483" s="17"/>
      <c r="AI483" s="17"/>
    </row>
    <row r="484" spans="1:35" s="445" customFormat="1" ht="15.75">
      <c r="A484" s="149">
        <f>HLOOKUP(G452,cwccis,VLOOKUP(J483,row,2))</f>
        <v>1.0382499999999999</v>
      </c>
      <c r="B484" s="149">
        <f>HLOOKUP(G453,cwccis,VLOOKUP(J483,row,2))</f>
        <v>1</v>
      </c>
      <c r="C484" s="150">
        <f>HLOOKUP(G484,cwccis,VLOOKUP(J483,row,2))</f>
        <v>1</v>
      </c>
      <c r="D484" s="145" t="str">
        <f>FIXED(HLOOKUP(G484,cwccis,4),0,TRUE)&amp;HLOOKUP(G484,cwccis,5)</f>
        <v>2020(Jan - Mar)</v>
      </c>
      <c r="E484" s="145">
        <f>J482</f>
        <v>0</v>
      </c>
      <c r="F484" s="175" t="s">
        <v>855</v>
      </c>
      <c r="G484" s="126" t="s">
        <v>863</v>
      </c>
      <c r="H484" s="30"/>
      <c r="I484" s="7">
        <f>I482+1</f>
        <v>1</v>
      </c>
      <c r="J484" s="347">
        <f>'Input '!$D$24</f>
        <v>0.1</v>
      </c>
      <c r="K484" s="349" t="s">
        <v>49</v>
      </c>
      <c r="L484" s="348">
        <f>L466*J484</f>
        <v>0</v>
      </c>
      <c r="M484" s="330">
        <f>L484*N484</f>
        <v>0</v>
      </c>
      <c r="N484" s="607">
        <v>0.1</v>
      </c>
      <c r="O484" s="249">
        <f>M484+L484</f>
        <v>0</v>
      </c>
      <c r="P484" s="387"/>
      <c r="Q484" s="396">
        <f>IF(O484=0,0,B484/A484-1)</f>
        <v>0</v>
      </c>
      <c r="R484" s="249">
        <f>SUM(+L484*(1+Q484),0)</f>
        <v>0</v>
      </c>
      <c r="S484" s="249">
        <f>SUM(+M484*(1+Q484),0)</f>
        <v>0</v>
      </c>
      <c r="T484" s="249">
        <f>S484+R484</f>
        <v>0</v>
      </c>
      <c r="U484" s="387"/>
      <c r="V484" s="397">
        <f>IF(T484=0,0,G484)</f>
        <v>0</v>
      </c>
      <c r="W484" s="398">
        <f>IF(L484=0,0,C484/B484-1)</f>
        <v>0</v>
      </c>
      <c r="X484" s="398"/>
      <c r="Y484" s="249">
        <f>SUM(+R484*(1+W484),0)</f>
        <v>0</v>
      </c>
      <c r="Z484" s="360">
        <f>SUM(+S484*(1+W484),0)</f>
        <v>0</v>
      </c>
      <c r="AA484" s="260">
        <f>Y484+Z484</f>
        <v>0</v>
      </c>
      <c r="AC484" s="561">
        <f>AA484</f>
        <v>0</v>
      </c>
      <c r="AD484" s="15"/>
      <c r="AE484" s="17"/>
      <c r="AF484" s="17"/>
      <c r="AG484" s="17"/>
      <c r="AH484" s="17"/>
      <c r="AI484" s="17"/>
    </row>
    <row r="485" spans="1:35" s="445" customFormat="1" ht="15">
      <c r="A485" s="149">
        <f t="shared" ref="A485:C486" si="338">A484</f>
        <v>1.0382499999999999</v>
      </c>
      <c r="B485" s="149">
        <f t="shared" si="338"/>
        <v>1</v>
      </c>
      <c r="C485" s="152">
        <f t="shared" si="338"/>
        <v>1</v>
      </c>
      <c r="D485" s="145" t="str">
        <f>FIXED(HLOOKUP(G485,cwccis,4),0,TRUE)&amp;HLOOKUP(G485,cwccis,5)</f>
        <v>2020(Jan - Mar)</v>
      </c>
      <c r="E485" s="145">
        <f>J482</f>
        <v>0</v>
      </c>
      <c r="F485" s="176" t="s">
        <v>414</v>
      </c>
      <c r="G485" s="151" t="str">
        <f>G477</f>
        <v>2020Q2</v>
      </c>
      <c r="H485" s="30"/>
      <c r="I485" s="7">
        <f t="shared" si="305"/>
        <v>2</v>
      </c>
      <c r="J485" s="347">
        <f>'Input '!$D$25</f>
        <v>0.02</v>
      </c>
      <c r="K485" s="349" t="s">
        <v>48</v>
      </c>
      <c r="L485" s="348">
        <f>L466*J485</f>
        <v>0</v>
      </c>
      <c r="M485" s="330">
        <f>L485*N485</f>
        <v>0</v>
      </c>
      <c r="N485" s="440">
        <f>N484</f>
        <v>0.1</v>
      </c>
      <c r="O485" s="249">
        <f>M485+L485</f>
        <v>0</v>
      </c>
      <c r="P485" s="387"/>
      <c r="Q485" s="396">
        <f>IF(O485=0,0,B485/A485-1)</f>
        <v>0</v>
      </c>
      <c r="R485" s="249">
        <f>SUM(+L485*(1+Q485),0)</f>
        <v>0</v>
      </c>
      <c r="S485" s="249">
        <f>SUM(+M485*(1+Q485),0)</f>
        <v>0</v>
      </c>
      <c r="T485" s="249">
        <f>S485+R485</f>
        <v>0</v>
      </c>
      <c r="U485" s="387"/>
      <c r="V485" s="397">
        <f>IF(T485=0,0,G485)</f>
        <v>0</v>
      </c>
      <c r="W485" s="398">
        <f>IF(L485=0,0,C485/B485-1)</f>
        <v>0</v>
      </c>
      <c r="X485" s="398"/>
      <c r="Y485" s="249">
        <f>SUM(+R485*(1+W485),0)</f>
        <v>0</v>
      </c>
      <c r="Z485" s="360">
        <f>SUM(+S485*(1+W485),0)</f>
        <v>0</v>
      </c>
      <c r="AA485" s="260">
        <f>Y485+Z485</f>
        <v>0</v>
      </c>
      <c r="AC485" s="561">
        <f>AA485</f>
        <v>0</v>
      </c>
      <c r="AD485" s="15"/>
      <c r="AE485" s="17"/>
      <c r="AF485" s="17"/>
      <c r="AG485" s="17"/>
      <c r="AH485" s="17"/>
      <c r="AI485" s="17"/>
    </row>
    <row r="486" spans="1:35" s="445" customFormat="1" ht="15">
      <c r="A486" s="149">
        <f t="shared" si="338"/>
        <v>1.0382499999999999</v>
      </c>
      <c r="B486" s="149">
        <f t="shared" si="338"/>
        <v>1</v>
      </c>
      <c r="C486" s="152">
        <f t="shared" si="338"/>
        <v>1</v>
      </c>
      <c r="D486" s="145" t="str">
        <f>FIXED(HLOOKUP(G486,cwccis,4),0,TRUE)&amp;HLOOKUP(G486,cwccis,5)</f>
        <v>2020(Jan - Mar)</v>
      </c>
      <c r="E486" s="145">
        <f>J482</f>
        <v>0</v>
      </c>
      <c r="F486" s="176" t="s">
        <v>414</v>
      </c>
      <c r="G486" s="151" t="str">
        <f>G477</f>
        <v>2020Q2</v>
      </c>
      <c r="H486" s="30"/>
      <c r="I486" s="7">
        <f t="shared" si="305"/>
        <v>3</v>
      </c>
      <c r="J486" s="347">
        <f>'Input '!$D$26</f>
        <v>2.5000000000000001E-2</v>
      </c>
      <c r="K486" s="349" t="s">
        <v>42</v>
      </c>
      <c r="L486" s="348">
        <f>L466*J486</f>
        <v>0</v>
      </c>
      <c r="M486" s="330">
        <f>L486*N486</f>
        <v>0</v>
      </c>
      <c r="N486" s="440">
        <f>N485</f>
        <v>0.1</v>
      </c>
      <c r="O486" s="249">
        <f>M486+L486</f>
        <v>0</v>
      </c>
      <c r="P486" s="387"/>
      <c r="Q486" s="396">
        <f>IF(O486=0,0,B486/A486-1)</f>
        <v>0</v>
      </c>
      <c r="R486" s="249">
        <f>SUM(+L486*(1+Q486),0)</f>
        <v>0</v>
      </c>
      <c r="S486" s="249">
        <f>SUM(+M486*(1+Q486),0)</f>
        <v>0</v>
      </c>
      <c r="T486" s="249">
        <f>S486+R486</f>
        <v>0</v>
      </c>
      <c r="U486" s="387"/>
      <c r="V486" s="397">
        <f>IF(T486=0,0,G486)</f>
        <v>0</v>
      </c>
      <c r="W486" s="398">
        <f>IF(L486=0,0,C486/B486-1)</f>
        <v>0</v>
      </c>
      <c r="X486" s="398"/>
      <c r="Y486" s="249">
        <f>SUM(+R486*(1+W486),0)</f>
        <v>0</v>
      </c>
      <c r="Z486" s="360">
        <f>SUM(+S486*(1+W486),0)</f>
        <v>0</v>
      </c>
      <c r="AA486" s="260">
        <f>Y486+Z486</f>
        <v>0</v>
      </c>
      <c r="AC486" s="561">
        <f>AA486</f>
        <v>0</v>
      </c>
      <c r="AD486" s="15"/>
      <c r="AE486" s="17"/>
      <c r="AF486" s="17"/>
      <c r="AG486" s="17"/>
      <c r="AH486" s="17"/>
      <c r="AI486" s="17"/>
    </row>
    <row r="487" spans="1:35" s="445" customFormat="1" ht="15.75" thickBot="1">
      <c r="A487" s="85"/>
      <c r="B487" s="65"/>
      <c r="C487" s="65"/>
      <c r="D487" s="92"/>
      <c r="E487" s="92"/>
      <c r="F487" s="746" t="s">
        <v>930</v>
      </c>
      <c r="G487" s="737">
        <f>SUM(L484:L486)</f>
        <v>0</v>
      </c>
      <c r="H487" s="35"/>
      <c r="I487" s="7">
        <f t="shared" si="305"/>
        <v>4</v>
      </c>
      <c r="J487" s="347"/>
      <c r="K487" s="413"/>
      <c r="L487" s="414"/>
      <c r="M487" s="444"/>
      <c r="N487" s="369"/>
      <c r="O487" s="290"/>
      <c r="P487" s="416"/>
      <c r="Q487" s="417"/>
      <c r="R487" s="290"/>
      <c r="S487" s="290"/>
      <c r="T487" s="290"/>
      <c r="U487" s="416"/>
      <c r="V487" s="353"/>
      <c r="W487" s="375"/>
      <c r="X487" s="375"/>
      <c r="Y487" s="290"/>
      <c r="Z487" s="354"/>
      <c r="AA487" s="355"/>
      <c r="AC487" s="563"/>
      <c r="AD487" s="15"/>
      <c r="AE487" s="17"/>
      <c r="AF487" s="17"/>
      <c r="AG487" s="17"/>
      <c r="AH487" s="17"/>
      <c r="AI487" s="17"/>
    </row>
    <row r="488" spans="1:35" s="445" customFormat="1" ht="15.75" thickTop="1">
      <c r="A488" s="85"/>
      <c r="B488" s="94"/>
      <c r="C488" s="94"/>
      <c r="D488" s="92"/>
      <c r="E488" s="92"/>
      <c r="F488" s="164"/>
      <c r="G488" s="164"/>
      <c r="H488" s="35"/>
      <c r="I488" s="7">
        <f t="shared" si="305"/>
        <v>5</v>
      </c>
      <c r="J488" s="247"/>
      <c r="K488" s="259" t="s">
        <v>69</v>
      </c>
      <c r="L488" s="357">
        <f>(SUM(L466:L487))</f>
        <v>0</v>
      </c>
      <c r="M488" s="358">
        <f>(SUM(M466:M487))</f>
        <v>0</v>
      </c>
      <c r="N488" s="418"/>
      <c r="O488" s="419">
        <f>L488+M488</f>
        <v>0</v>
      </c>
      <c r="P488" s="379"/>
      <c r="Q488" s="247"/>
      <c r="R488" s="358">
        <f>(SUM(R466:R487))</f>
        <v>0</v>
      </c>
      <c r="S488" s="358">
        <f>(SUM(S466:S487))</f>
        <v>0</v>
      </c>
      <c r="T488" s="419">
        <f>R488+S488</f>
        <v>0</v>
      </c>
      <c r="U488" s="379"/>
      <c r="V488" s="420"/>
      <c r="W488" s="385"/>
      <c r="X488" s="385"/>
      <c r="Y488" s="358">
        <f>(SUM(Y466:Y487))</f>
        <v>0</v>
      </c>
      <c r="Z488" s="421">
        <f>(SUM(Z466:Z487))</f>
        <v>0</v>
      </c>
      <c r="AA488" s="422">
        <f>Y488+Z488</f>
        <v>0</v>
      </c>
      <c r="AC488" s="564">
        <f>SUM(AC442:AC487)</f>
        <v>0</v>
      </c>
      <c r="AD488" s="23" t="s">
        <v>6</v>
      </c>
      <c r="AE488" s="18"/>
      <c r="AF488" s="17"/>
      <c r="AG488" s="17"/>
      <c r="AH488" s="17"/>
      <c r="AI488" s="17"/>
    </row>
    <row r="489" spans="1:35" s="445" customFormat="1" ht="15">
      <c r="A489" s="85"/>
      <c r="B489" s="94"/>
      <c r="C489" s="94"/>
      <c r="D489" s="92"/>
      <c r="E489" s="92"/>
      <c r="F489" s="164"/>
      <c r="G489" s="164"/>
      <c r="H489" s="35"/>
      <c r="I489" s="7">
        <f t="shared" si="305"/>
        <v>6</v>
      </c>
      <c r="J489" s="423"/>
      <c r="K489" s="424"/>
      <c r="L489" s="425"/>
      <c r="M489" s="425"/>
      <c r="N489" s="426"/>
      <c r="O489" s="425"/>
      <c r="P489" s="427"/>
      <c r="Q489" s="423"/>
      <c r="R489" s="428"/>
      <c r="S489" s="428"/>
      <c r="T489" s="428"/>
      <c r="U489" s="427"/>
      <c r="V489" s="423"/>
      <c r="W489" s="423"/>
      <c r="X489" s="423"/>
      <c r="Y489" s="428"/>
      <c r="Z489" s="368"/>
      <c r="AA489" s="368"/>
      <c r="AC489" s="561">
        <f>AA488</f>
        <v>0</v>
      </c>
      <c r="AD489" s="15"/>
      <c r="AE489" s="17"/>
      <c r="AF489" s="17"/>
      <c r="AG489" s="17"/>
      <c r="AH489" s="17"/>
      <c r="AI489" s="17"/>
    </row>
    <row r="490" spans="1:35" ht="15.75">
      <c r="A490" s="10"/>
      <c r="B490" s="52" t="s">
        <v>75</v>
      </c>
      <c r="C490" s="52"/>
      <c r="D490" s="10"/>
      <c r="E490" s="10"/>
      <c r="F490" s="170"/>
      <c r="G490" s="10">
        <v>9</v>
      </c>
      <c r="H490" s="8"/>
      <c r="I490" s="7">
        <v>1</v>
      </c>
      <c r="J490" s="370"/>
      <c r="K490" s="370"/>
      <c r="L490" s="371"/>
      <c r="M490" s="371"/>
      <c r="N490" s="370"/>
      <c r="O490" s="310" t="s">
        <v>65</v>
      </c>
      <c r="P490" s="370"/>
      <c r="Q490" s="370"/>
      <c r="R490" s="372"/>
      <c r="S490" s="372"/>
      <c r="T490" s="372"/>
      <c r="U490" s="370"/>
      <c r="V490" s="370"/>
      <c r="W490" s="370"/>
      <c r="X490" s="370"/>
      <c r="Y490" s="372"/>
      <c r="Z490" s="315"/>
      <c r="AA490" s="315"/>
      <c r="AC490" s="556"/>
    </row>
    <row r="491" spans="1:35">
      <c r="A491" s="85"/>
      <c r="B491" s="117"/>
      <c r="C491" s="117"/>
      <c r="D491" s="87"/>
      <c r="E491" s="87"/>
      <c r="F491" s="163"/>
      <c r="G491" s="163"/>
      <c r="H491" s="35"/>
      <c r="I491" s="7">
        <f>I490+1</f>
        <v>2</v>
      </c>
      <c r="J491" s="370"/>
      <c r="K491" s="370"/>
      <c r="L491" s="371"/>
      <c r="M491" s="371"/>
      <c r="N491" s="370"/>
      <c r="O491" s="310"/>
      <c r="P491" s="370"/>
      <c r="Q491" s="370"/>
      <c r="R491" s="372"/>
      <c r="S491" s="372"/>
      <c r="T491" s="372"/>
      <c r="U491" s="370"/>
      <c r="V491" s="370"/>
      <c r="W491" s="370"/>
      <c r="X491" s="370"/>
      <c r="Y491" s="372"/>
      <c r="Z491" s="315"/>
      <c r="AA491" s="315"/>
      <c r="AC491" s="556"/>
    </row>
    <row r="492" spans="1:35">
      <c r="A492" s="85"/>
      <c r="B492" s="836"/>
      <c r="C492" s="836"/>
      <c r="D492" s="836"/>
      <c r="E492" s="836"/>
      <c r="F492" s="836"/>
      <c r="G492" s="123"/>
      <c r="H492" s="91"/>
      <c r="I492" s="7">
        <f t="shared" ref="I492:I537" si="339">I491+1</f>
        <v>3</v>
      </c>
      <c r="J492" s="373" t="s">
        <v>25</v>
      </c>
      <c r="K492" s="195" t="str">
        <f>'Input '!$B$2</f>
        <v>Project X Major Rehabilitation</v>
      </c>
      <c r="L492" s="247"/>
      <c r="M492" s="247"/>
      <c r="N492" s="247"/>
      <c r="O492" s="247"/>
      <c r="P492" s="247"/>
      <c r="Q492" s="247"/>
      <c r="R492" s="300"/>
      <c r="S492" s="300"/>
      <c r="T492" s="374" t="s">
        <v>24</v>
      </c>
      <c r="U492" s="247"/>
      <c r="V492" s="195" t="str">
        <f>'Input '!$B$1</f>
        <v xml:space="preserve">XXX District </v>
      </c>
      <c r="W492" s="247"/>
      <c r="X492" s="247"/>
      <c r="Y492" s="300"/>
      <c r="Z492" s="374" t="s">
        <v>27</v>
      </c>
      <c r="AA492" s="316">
        <f>'Input '!$B$7</f>
        <v>43739</v>
      </c>
      <c r="AC492" s="556"/>
    </row>
    <row r="493" spans="1:35">
      <c r="A493" s="85"/>
      <c r="B493" s="117"/>
      <c r="C493" s="117"/>
      <c r="D493" s="87"/>
      <c r="E493" s="87"/>
      <c r="F493" s="163"/>
      <c r="G493" s="163"/>
      <c r="H493" s="35"/>
      <c r="I493" s="7">
        <f t="shared" si="339"/>
        <v>4</v>
      </c>
      <c r="J493" s="373" t="s">
        <v>26</v>
      </c>
      <c r="K493" s="195" t="str">
        <f>'Input '!$B$4</f>
        <v>Somewhere</v>
      </c>
      <c r="L493" s="247"/>
      <c r="M493" s="282"/>
      <c r="N493" s="247"/>
      <c r="O493" s="247"/>
      <c r="P493" s="247"/>
      <c r="Q493" s="247"/>
      <c r="R493" s="300"/>
      <c r="S493" s="300"/>
      <c r="T493" s="374" t="s">
        <v>28</v>
      </c>
      <c r="U493" s="247"/>
      <c r="V493" s="200" t="str">
        <f>'Input '!$A$15</f>
        <v xml:space="preserve">  CHIEF, COST ENGINEERING, xxx</v>
      </c>
      <c r="W493" s="247"/>
      <c r="X493" s="247"/>
      <c r="Y493" s="300"/>
      <c r="Z493" s="201"/>
      <c r="AA493" s="202"/>
      <c r="AC493" s="555"/>
    </row>
    <row r="494" spans="1:35">
      <c r="A494" s="85"/>
      <c r="B494" s="119"/>
      <c r="C494" s="119"/>
      <c r="D494" s="87"/>
      <c r="E494" s="87"/>
      <c r="F494" s="163"/>
      <c r="G494" s="163"/>
      <c r="H494" s="35"/>
      <c r="I494" s="7">
        <f t="shared" si="339"/>
        <v>5</v>
      </c>
      <c r="J494" s="200" t="s">
        <v>338</v>
      </c>
      <c r="K494" s="247"/>
      <c r="L494" s="204" t="str">
        <f>'Input '!$B$8</f>
        <v>Project X Major Rehabilitation Report June 2019</v>
      </c>
      <c r="M494" s="247"/>
      <c r="N494" s="247"/>
      <c r="O494" s="247"/>
      <c r="P494" s="247"/>
      <c r="Q494" s="247"/>
      <c r="R494" s="300"/>
      <c r="S494" s="300"/>
      <c r="T494" s="300"/>
      <c r="U494" s="247"/>
      <c r="V494" s="247"/>
      <c r="W494" s="247"/>
      <c r="X494" s="247"/>
      <c r="Y494" s="300"/>
      <c r="Z494" s="202"/>
      <c r="AA494" s="201"/>
      <c r="AC494" s="554"/>
    </row>
    <row r="495" spans="1:35" ht="13.5" thickBot="1">
      <c r="A495" s="85"/>
      <c r="B495" s="115" t="s">
        <v>331</v>
      </c>
      <c r="C495" s="115"/>
      <c r="D495" s="115" t="s">
        <v>5</v>
      </c>
      <c r="E495" s="115"/>
      <c r="F495" s="163"/>
      <c r="G495" s="115" t="s">
        <v>67</v>
      </c>
      <c r="H495" s="35"/>
      <c r="I495" s="7">
        <f t="shared" si="339"/>
        <v>6</v>
      </c>
      <c r="J495" s="375"/>
      <c r="K495" s="375"/>
      <c r="L495" s="376"/>
      <c r="M495" s="376"/>
      <c r="N495" s="375"/>
      <c r="O495" s="376"/>
      <c r="P495" s="375"/>
      <c r="Q495" s="375"/>
      <c r="R495" s="377"/>
      <c r="S495" s="377"/>
      <c r="T495" s="377"/>
      <c r="U495" s="375"/>
      <c r="V495" s="375"/>
      <c r="W495" s="375"/>
      <c r="X495" s="375"/>
      <c r="Y495" s="377"/>
      <c r="Z495" s="208"/>
      <c r="AA495" s="208"/>
      <c r="AC495" s="555"/>
    </row>
    <row r="496" spans="1:35" ht="43.15" customHeight="1" thickTop="1" thickBot="1">
      <c r="A496" s="111"/>
      <c r="B496" s="110"/>
      <c r="C496" s="110"/>
      <c r="D496" s="86"/>
      <c r="E496" s="86"/>
      <c r="F496" s="163"/>
      <c r="G496" s="163"/>
      <c r="I496" s="7">
        <f t="shared" si="339"/>
        <v>7</v>
      </c>
      <c r="J496" s="828" t="s">
        <v>516</v>
      </c>
      <c r="K496" s="829"/>
      <c r="L496" s="830" t="s">
        <v>429</v>
      </c>
      <c r="M496" s="831"/>
      <c r="N496" s="831"/>
      <c r="O496" s="831"/>
      <c r="P496" s="209"/>
      <c r="Q496" s="822" t="s">
        <v>511</v>
      </c>
      <c r="R496" s="823"/>
      <c r="S496" s="823"/>
      <c r="T496" s="823"/>
      <c r="U496" s="209"/>
      <c r="V496" s="824" t="s">
        <v>428</v>
      </c>
      <c r="W496" s="825"/>
      <c r="X496" s="825"/>
      <c r="Y496" s="825"/>
      <c r="Z496" s="825"/>
      <c r="AA496" s="826"/>
      <c r="AC496" s="554"/>
      <c r="AD496" s="17"/>
      <c r="AE496" s="17"/>
      <c r="AF496" s="17"/>
      <c r="AG496" s="17"/>
      <c r="AH496" s="17"/>
      <c r="AI496" s="17"/>
    </row>
    <row r="497" spans="1:29" ht="13.5" thickTop="1">
      <c r="A497" s="98"/>
      <c r="B497" s="98"/>
      <c r="C497" s="98"/>
      <c r="D497" s="97"/>
      <c r="E497" s="98"/>
      <c r="F497" s="163"/>
      <c r="G497" s="97"/>
      <c r="H497" s="35"/>
      <c r="I497" s="7">
        <f t="shared" si="339"/>
        <v>8</v>
      </c>
      <c r="J497" s="247"/>
      <c r="K497" s="378" t="s">
        <v>40</v>
      </c>
      <c r="L497" s="832" t="s">
        <v>29</v>
      </c>
      <c r="M497" s="833"/>
      <c r="N497" s="833"/>
      <c r="O497" s="644">
        <f>O$66</f>
        <v>43739</v>
      </c>
      <c r="P497" s="379"/>
      <c r="Q497" s="380"/>
      <c r="R497" s="381"/>
      <c r="S497" s="382" t="s">
        <v>53</v>
      </c>
      <c r="T497" s="383">
        <f>'Input '!$B$5</f>
        <v>2020</v>
      </c>
      <c r="U497" s="379"/>
      <c r="V497" s="384"/>
      <c r="W497" s="385"/>
      <c r="X497" s="385"/>
      <c r="Y497" s="381"/>
      <c r="Z497" s="386"/>
      <c r="AA497" s="320"/>
      <c r="AC497" s="555"/>
    </row>
    <row r="498" spans="1:29">
      <c r="A498" s="85"/>
      <c r="B498" s="117"/>
      <c r="C498" s="117"/>
      <c r="D498" s="87"/>
      <c r="E498" s="87"/>
      <c r="F498" s="163"/>
      <c r="G498" s="163"/>
      <c r="H498" s="35"/>
      <c r="I498" s="7">
        <f t="shared" si="339"/>
        <v>9</v>
      </c>
      <c r="J498" s="247" t="s">
        <v>40</v>
      </c>
      <c r="K498" s="378" t="s">
        <v>40</v>
      </c>
      <c r="L498" s="834" t="s">
        <v>30</v>
      </c>
      <c r="M498" s="835"/>
      <c r="N498" s="835"/>
      <c r="O498" s="643">
        <f>VLOOKUP( G500,'Input '!$C$74:$D$194,2)</f>
        <v>45200</v>
      </c>
      <c r="P498" s="387"/>
      <c r="Q498" s="388"/>
      <c r="R498" s="389"/>
      <c r="S498" s="390" t="s">
        <v>54</v>
      </c>
      <c r="T498" s="221" t="str">
        <f>"1  OCT "&amp;RIGHT(FIXED(VALUE(T497-1),0,TRUE),2)</f>
        <v>1  OCT 19</v>
      </c>
      <c r="U498" s="387"/>
      <c r="V498" s="391"/>
      <c r="W498" s="282"/>
      <c r="X498" s="282"/>
      <c r="Y498" s="221" t="s">
        <v>503</v>
      </c>
      <c r="Z498" s="216"/>
      <c r="AA498" s="217"/>
      <c r="AC498" s="555"/>
    </row>
    <row r="499" spans="1:29" ht="16.5" thickBot="1">
      <c r="A499" s="85"/>
      <c r="B499" s="117"/>
      <c r="C499" s="117"/>
      <c r="D499" s="448"/>
      <c r="E499" s="161"/>
      <c r="F499" s="4"/>
      <c r="G499" s="161"/>
      <c r="H499" s="32"/>
      <c r="I499" s="7">
        <f t="shared" si="339"/>
        <v>10</v>
      </c>
      <c r="J499" s="247"/>
      <c r="K499" s="378"/>
      <c r="L499" s="392"/>
      <c r="M499" s="282"/>
      <c r="N499" s="282"/>
      <c r="O499" s="282"/>
      <c r="P499" s="387"/>
      <c r="Q499" s="388"/>
      <c r="R499" s="389"/>
      <c r="S499" s="390"/>
      <c r="T499" s="221"/>
      <c r="U499" s="387"/>
      <c r="V499" s="391"/>
      <c r="W499" s="282"/>
      <c r="X499" s="282"/>
      <c r="Y499" s="221"/>
      <c r="Z499" s="216"/>
      <c r="AA499" s="217"/>
      <c r="AC499" s="555"/>
    </row>
    <row r="500" spans="1:29" ht="15.75" thickBot="1">
      <c r="A500" s="120"/>
      <c r="B500" s="104" t="s">
        <v>411</v>
      </c>
      <c r="C500" s="120"/>
      <c r="D500" s="145" t="str">
        <f>FIXED(HLOOKUP(G500,cwccis,4),0,TRUE)&amp;HLOOKUP(G500,cwccis,5)</f>
        <v>2023(Oct - Dec)</v>
      </c>
      <c r="E500" s="103"/>
      <c r="F500" s="180" t="s">
        <v>853</v>
      </c>
      <c r="G500" s="600" t="str">
        <f>G$69</f>
        <v>2024Q1</v>
      </c>
      <c r="H500" s="11"/>
      <c r="I500" s="7">
        <f t="shared" si="339"/>
        <v>11</v>
      </c>
      <c r="J500" s="393" t="s">
        <v>50</v>
      </c>
      <c r="K500" s="323" t="s">
        <v>51</v>
      </c>
      <c r="L500" s="394" t="s">
        <v>31</v>
      </c>
      <c r="M500" s="325" t="s">
        <v>32</v>
      </c>
      <c r="N500" s="325" t="s">
        <v>32</v>
      </c>
      <c r="O500" s="325" t="s">
        <v>33</v>
      </c>
      <c r="P500" s="387"/>
      <c r="Q500" s="394" t="s">
        <v>58</v>
      </c>
      <c r="R500" s="221" t="s">
        <v>31</v>
      </c>
      <c r="S500" s="221" t="s">
        <v>32</v>
      </c>
      <c r="T500" s="221" t="s">
        <v>33</v>
      </c>
      <c r="U500" s="387"/>
      <c r="V500" s="394" t="s">
        <v>71</v>
      </c>
      <c r="W500" s="599" t="s">
        <v>859</v>
      </c>
      <c r="X500" s="325"/>
      <c r="Y500" s="221" t="s">
        <v>31</v>
      </c>
      <c r="Z500" s="231" t="s">
        <v>32</v>
      </c>
      <c r="AA500" s="232" t="s">
        <v>34</v>
      </c>
      <c r="AC500" s="555"/>
    </row>
    <row r="501" spans="1:29">
      <c r="A501" s="85"/>
      <c r="B501" s="104" t="s">
        <v>412</v>
      </c>
      <c r="C501" s="120"/>
      <c r="D501" s="145" t="str">
        <f>FIXED(HLOOKUP(G501,cwccis,4),0,TRUE)&amp;HLOOKUP(G501,cwccis,5)</f>
        <v>2019(Oct - Dec)</v>
      </c>
      <c r="E501" s="86"/>
      <c r="F501" s="180" t="s">
        <v>510</v>
      </c>
      <c r="G501" s="120" t="str">
        <f>VLOOKUP(T497,'Input '!$B$74:$C$194,2,FALSE)</f>
        <v>2020Q1</v>
      </c>
      <c r="H501" s="11"/>
      <c r="I501" s="7">
        <f t="shared" si="339"/>
        <v>12</v>
      </c>
      <c r="J501" s="233" t="s">
        <v>35</v>
      </c>
      <c r="K501" s="233" t="s">
        <v>52</v>
      </c>
      <c r="L501" s="234" t="s">
        <v>56</v>
      </c>
      <c r="M501" s="237" t="s">
        <v>56</v>
      </c>
      <c r="N501" s="237" t="s">
        <v>57</v>
      </c>
      <c r="O501" s="237" t="s">
        <v>56</v>
      </c>
      <c r="P501" s="387"/>
      <c r="Q501" s="234" t="s">
        <v>57</v>
      </c>
      <c r="R501" s="235" t="s">
        <v>56</v>
      </c>
      <c r="S501" s="235" t="s">
        <v>56</v>
      </c>
      <c r="T501" s="235" t="s">
        <v>56</v>
      </c>
      <c r="U501" s="387"/>
      <c r="V501" s="234" t="s">
        <v>70</v>
      </c>
      <c r="W501" s="237" t="s">
        <v>57</v>
      </c>
      <c r="X501" s="237"/>
      <c r="Y501" s="235" t="s">
        <v>56</v>
      </c>
      <c r="Z501" s="235" t="s">
        <v>56</v>
      </c>
      <c r="AA501" s="238" t="s">
        <v>56</v>
      </c>
      <c r="AC501" s="555"/>
    </row>
    <row r="502" spans="1:29">
      <c r="A502" s="85"/>
      <c r="B502" s="120"/>
      <c r="C502" s="120"/>
      <c r="D502" s="87"/>
      <c r="E502" s="87"/>
      <c r="F502" s="162"/>
      <c r="G502" s="120"/>
      <c r="H502" s="11"/>
      <c r="I502" s="7">
        <f t="shared" si="339"/>
        <v>13</v>
      </c>
      <c r="J502" s="239" t="s">
        <v>385</v>
      </c>
      <c r="K502" s="239" t="s">
        <v>386</v>
      </c>
      <c r="L502" s="240" t="s">
        <v>387</v>
      </c>
      <c r="M502" s="239" t="s">
        <v>388</v>
      </c>
      <c r="N502" s="239" t="s">
        <v>389</v>
      </c>
      <c r="O502" s="239" t="s">
        <v>390</v>
      </c>
      <c r="P502" s="241"/>
      <c r="Q502" s="240" t="s">
        <v>391</v>
      </c>
      <c r="R502" s="242" t="s">
        <v>392</v>
      </c>
      <c r="S502" s="242" t="s">
        <v>393</v>
      </c>
      <c r="T502" s="242" t="s">
        <v>394</v>
      </c>
      <c r="U502" s="241"/>
      <c r="V502" s="240" t="s">
        <v>399</v>
      </c>
      <c r="W502" s="239" t="s">
        <v>395</v>
      </c>
      <c r="X502" s="239"/>
      <c r="Y502" s="242" t="s">
        <v>396</v>
      </c>
      <c r="Z502" s="242" t="s">
        <v>397</v>
      </c>
      <c r="AA502" s="243" t="s">
        <v>398</v>
      </c>
      <c r="AC502" s="555"/>
    </row>
    <row r="503" spans="1:29">
      <c r="A503" s="85"/>
      <c r="B503" s="120"/>
      <c r="C503" s="120"/>
      <c r="D503" s="103"/>
      <c r="E503" s="103"/>
      <c r="F503" s="162"/>
      <c r="G503" s="120"/>
      <c r="H503" s="93"/>
      <c r="I503" s="7">
        <f t="shared" si="339"/>
        <v>14</v>
      </c>
      <c r="J503" s="247"/>
      <c r="K503" s="493" t="s">
        <v>851</v>
      </c>
      <c r="L503" s="395"/>
      <c r="M503" s="295"/>
      <c r="N503" s="282"/>
      <c r="O503" s="295"/>
      <c r="P503" s="387"/>
      <c r="Q503" s="391"/>
      <c r="R503" s="389"/>
      <c r="S503" s="389"/>
      <c r="T503" s="389"/>
      <c r="U503" s="387"/>
      <c r="V503" s="391"/>
      <c r="W503" s="282"/>
      <c r="X503" s="282"/>
      <c r="Y503" s="389"/>
      <c r="Z503" s="216"/>
      <c r="AA503" s="217"/>
      <c r="AC503" s="555"/>
    </row>
    <row r="504" spans="1:29" ht="15.75">
      <c r="A504" s="146">
        <f>HLOOKUP(G500,cwccis,VLOOKUP(J504,row,2))</f>
        <v>1233.52</v>
      </c>
      <c r="B504" s="146">
        <f>HLOOKUP(G501,cwccis,VLOOKUP(J504,row,2))</f>
        <v>1038.1199999999999</v>
      </c>
      <c r="C504" s="146">
        <f t="shared" ref="C504:C511" si="340">HLOOKUP(G504,cwccis,VLOOKUP(J504,row,2))</f>
        <v>1041.2</v>
      </c>
      <c r="D504" s="145" t="str">
        <f t="shared" ref="D504:D511" si="341">FIXED(HLOOKUP(G504,cwccis,4),0,TRUE)&amp;HLOOKUP(G504,cwccis,5)</f>
        <v>2020(Jan - Mar)</v>
      </c>
      <c r="E504" s="145" t="str">
        <f t="shared" ref="E504:E511" si="342">J504</f>
        <v>03</v>
      </c>
      <c r="F504" s="171" t="str">
        <f t="shared" ref="F504:F511" si="343">" Midpoint "&amp;J504</f>
        <v xml:space="preserve"> Midpoint 03</v>
      </c>
      <c r="G504" s="126" t="s">
        <v>863</v>
      </c>
      <c r="H504" s="11"/>
      <c r="I504" s="7">
        <f t="shared" si="339"/>
        <v>15</v>
      </c>
      <c r="J504" s="246" t="s">
        <v>76</v>
      </c>
      <c r="K504" s="247" t="str">
        <f t="shared" ref="K504:K511" si="344">VLOOKUP(J504,row,3)</f>
        <v>RESERVOIRS</v>
      </c>
      <c r="L504" s="329">
        <v>0</v>
      </c>
      <c r="M504" s="330">
        <f t="shared" ref="M504:M511" si="345">L504*N504</f>
        <v>0</v>
      </c>
      <c r="N504" s="602">
        <v>0</v>
      </c>
      <c r="O504" s="273">
        <f t="shared" ref="O504:O511" si="346">M504+L504</f>
        <v>0</v>
      </c>
      <c r="P504" s="387"/>
      <c r="Q504" s="396">
        <f t="shared" ref="Q504:Q511" si="347">IF(O504=0,0,B504/A504-1)</f>
        <v>0</v>
      </c>
      <c r="R504" s="249">
        <f t="shared" ref="R504:R511" si="348">SUM(+L504*(1+Q504),0)</f>
        <v>0</v>
      </c>
      <c r="S504" s="249">
        <f t="shared" ref="S504:S511" si="349">SUM(+M504*(1+Q504),0)</f>
        <v>0</v>
      </c>
      <c r="T504" s="249">
        <f t="shared" ref="T504:T511" si="350">S504+R504</f>
        <v>0</v>
      </c>
      <c r="U504" s="387"/>
      <c r="V504" s="397">
        <f t="shared" ref="V504:V511" si="351">IF(T504=0,0,G504)</f>
        <v>0</v>
      </c>
      <c r="W504" s="398">
        <f t="shared" ref="W504:W511" si="352">IF(L504=0,0,C504/B504-1)</f>
        <v>0</v>
      </c>
      <c r="X504" s="398"/>
      <c r="Y504" s="249">
        <f t="shared" ref="Y504:Y511" si="353">SUM(+R504*(1+W504),0)</f>
        <v>0</v>
      </c>
      <c r="Z504" s="360">
        <f t="shared" ref="Z504:Z511" si="354">SUM(+S504*(1+W504),0)</f>
        <v>0</v>
      </c>
      <c r="AA504" s="260">
        <f t="shared" ref="AA504:AA511" si="355">Y504+Z504</f>
        <v>0</v>
      </c>
      <c r="AC504" s="555"/>
    </row>
    <row r="505" spans="1:29" ht="15.75">
      <c r="A505" s="146">
        <f>HLOOKUP($G500,cwccis,VLOOKUP(J505,row,2))</f>
        <v>1160.26</v>
      </c>
      <c r="B505" s="146">
        <f>HLOOKUP(G501,cwccis,VLOOKUP(J505,row,2))</f>
        <v>897.27</v>
      </c>
      <c r="C505" s="146">
        <f t="shared" si="340"/>
        <v>901</v>
      </c>
      <c r="D505" s="145" t="str">
        <f t="shared" si="341"/>
        <v>2020(Jan - Mar)</v>
      </c>
      <c r="E505" s="145" t="str">
        <f t="shared" si="342"/>
        <v>04</v>
      </c>
      <c r="F505" s="171" t="str">
        <f t="shared" si="343"/>
        <v xml:space="preserve"> Midpoint 04</v>
      </c>
      <c r="G505" s="126" t="s">
        <v>863</v>
      </c>
      <c r="H505" s="11"/>
      <c r="I505" s="7">
        <f t="shared" si="339"/>
        <v>16</v>
      </c>
      <c r="J505" s="246" t="s">
        <v>77</v>
      </c>
      <c r="K505" s="247" t="str">
        <f t="shared" si="344"/>
        <v>DAMS</v>
      </c>
      <c r="L505" s="329">
        <v>0</v>
      </c>
      <c r="M505" s="330">
        <f t="shared" si="345"/>
        <v>0</v>
      </c>
      <c r="N505" s="602">
        <v>0</v>
      </c>
      <c r="O505" s="273">
        <f t="shared" si="346"/>
        <v>0</v>
      </c>
      <c r="P505" s="387"/>
      <c r="Q505" s="396">
        <f t="shared" si="347"/>
        <v>0</v>
      </c>
      <c r="R505" s="249">
        <f t="shared" si="348"/>
        <v>0</v>
      </c>
      <c r="S505" s="249">
        <f t="shared" si="349"/>
        <v>0</v>
      </c>
      <c r="T505" s="249">
        <f t="shared" si="350"/>
        <v>0</v>
      </c>
      <c r="U505" s="387"/>
      <c r="V505" s="397">
        <f t="shared" si="351"/>
        <v>0</v>
      </c>
      <c r="W505" s="398">
        <f t="shared" si="352"/>
        <v>0</v>
      </c>
      <c r="X505" s="398"/>
      <c r="Y505" s="249">
        <f t="shared" si="353"/>
        <v>0</v>
      </c>
      <c r="Z505" s="360">
        <f t="shared" si="354"/>
        <v>0</v>
      </c>
      <c r="AA505" s="260">
        <f t="shared" si="355"/>
        <v>0</v>
      </c>
      <c r="AC505" s="555"/>
    </row>
    <row r="506" spans="1:29" ht="15.75">
      <c r="A506" s="146">
        <f>HLOOKUP($G500,cwccis,VLOOKUP(J506,row,2))</f>
        <v>1167.05</v>
      </c>
      <c r="B506" s="146">
        <f>HLOOKUP(G501,cwccis,VLOOKUP(J506,row,2))</f>
        <v>896.16</v>
      </c>
      <c r="C506" s="146">
        <f t="shared" si="340"/>
        <v>899.9</v>
      </c>
      <c r="D506" s="145" t="str">
        <f t="shared" si="341"/>
        <v>2020(Jan - Mar)</v>
      </c>
      <c r="E506" s="145" t="str">
        <f t="shared" si="342"/>
        <v>05</v>
      </c>
      <c r="F506" s="171" t="str">
        <f t="shared" si="343"/>
        <v xml:space="preserve"> Midpoint 05</v>
      </c>
      <c r="G506" s="126" t="s">
        <v>863</v>
      </c>
      <c r="H506" s="11"/>
      <c r="I506" s="7">
        <f t="shared" si="339"/>
        <v>17</v>
      </c>
      <c r="J506" s="246" t="s">
        <v>78</v>
      </c>
      <c r="K506" s="247" t="str">
        <f t="shared" si="344"/>
        <v>LOCKS</v>
      </c>
      <c r="L506" s="329">
        <v>0</v>
      </c>
      <c r="M506" s="330">
        <f t="shared" si="345"/>
        <v>0</v>
      </c>
      <c r="N506" s="602">
        <v>0</v>
      </c>
      <c r="O506" s="273">
        <f t="shared" si="346"/>
        <v>0</v>
      </c>
      <c r="P506" s="387"/>
      <c r="Q506" s="396">
        <f t="shared" si="347"/>
        <v>0</v>
      </c>
      <c r="R506" s="249">
        <f t="shared" si="348"/>
        <v>0</v>
      </c>
      <c r="S506" s="249">
        <f t="shared" si="349"/>
        <v>0</v>
      </c>
      <c r="T506" s="249">
        <f t="shared" si="350"/>
        <v>0</v>
      </c>
      <c r="U506" s="387"/>
      <c r="V506" s="397">
        <f t="shared" si="351"/>
        <v>0</v>
      </c>
      <c r="W506" s="398">
        <f t="shared" si="352"/>
        <v>0</v>
      </c>
      <c r="X506" s="398"/>
      <c r="Y506" s="249">
        <f t="shared" si="353"/>
        <v>0</v>
      </c>
      <c r="Z506" s="360">
        <f t="shared" si="354"/>
        <v>0</v>
      </c>
      <c r="AA506" s="260">
        <f t="shared" si="355"/>
        <v>0</v>
      </c>
      <c r="AC506" s="555"/>
    </row>
    <row r="507" spans="1:29" ht="15.75">
      <c r="A507" s="146">
        <f>HLOOKUP(G500,cwccis,VLOOKUP(J507,row,2))</f>
        <v>1144.9000000000001</v>
      </c>
      <c r="B507" s="146">
        <f>HLOOKUP(G501,cwccis,VLOOKUP(J507,row,2))</f>
        <v>880.38</v>
      </c>
      <c r="C507" s="146">
        <f t="shared" si="340"/>
        <v>883.42</v>
      </c>
      <c r="D507" s="145" t="str">
        <f t="shared" si="341"/>
        <v>2020(Jan - Mar)</v>
      </c>
      <c r="E507" s="145" t="str">
        <f t="shared" si="342"/>
        <v>06</v>
      </c>
      <c r="F507" s="171" t="str">
        <f t="shared" si="343"/>
        <v xml:space="preserve"> Midpoint 06</v>
      </c>
      <c r="G507" s="126" t="s">
        <v>863</v>
      </c>
      <c r="H507" s="11"/>
      <c r="I507" s="7">
        <f t="shared" si="339"/>
        <v>18</v>
      </c>
      <c r="J507" s="246" t="s">
        <v>79</v>
      </c>
      <c r="K507" s="247" t="str">
        <f t="shared" si="344"/>
        <v>FISH &amp; WILDLIFE FACILITIES</v>
      </c>
      <c r="L507" s="329">
        <v>0</v>
      </c>
      <c r="M507" s="330">
        <f t="shared" si="345"/>
        <v>0</v>
      </c>
      <c r="N507" s="602">
        <v>0</v>
      </c>
      <c r="O507" s="273">
        <f t="shared" si="346"/>
        <v>0</v>
      </c>
      <c r="P507" s="387"/>
      <c r="Q507" s="396">
        <f t="shared" si="347"/>
        <v>0</v>
      </c>
      <c r="R507" s="249">
        <f t="shared" si="348"/>
        <v>0</v>
      </c>
      <c r="S507" s="249">
        <f t="shared" si="349"/>
        <v>0</v>
      </c>
      <c r="T507" s="249">
        <f t="shared" si="350"/>
        <v>0</v>
      </c>
      <c r="U507" s="387"/>
      <c r="V507" s="397">
        <f t="shared" si="351"/>
        <v>0</v>
      </c>
      <c r="W507" s="398">
        <f t="shared" si="352"/>
        <v>0</v>
      </c>
      <c r="X507" s="398"/>
      <c r="Y507" s="249">
        <f t="shared" si="353"/>
        <v>0</v>
      </c>
      <c r="Z507" s="360">
        <f t="shared" si="354"/>
        <v>0</v>
      </c>
      <c r="AA507" s="260">
        <f t="shared" si="355"/>
        <v>0</v>
      </c>
      <c r="AC507" s="555"/>
    </row>
    <row r="508" spans="1:29" ht="15.75">
      <c r="A508" s="146">
        <f>HLOOKUP(G500,cwccis,VLOOKUP(J508,row,2))</f>
        <v>1063.71</v>
      </c>
      <c r="B508" s="146">
        <f>HLOOKUP(G501,cwccis,VLOOKUP(J508,row,2))</f>
        <v>811.48</v>
      </c>
      <c r="C508" s="146">
        <f t="shared" si="340"/>
        <v>812.05</v>
      </c>
      <c r="D508" s="145" t="str">
        <f t="shared" si="341"/>
        <v>2020(Jan - Mar)</v>
      </c>
      <c r="E508" s="145" t="str">
        <f t="shared" si="342"/>
        <v>07</v>
      </c>
      <c r="F508" s="171" t="str">
        <f t="shared" si="343"/>
        <v xml:space="preserve"> Midpoint 07</v>
      </c>
      <c r="G508" s="126" t="s">
        <v>863</v>
      </c>
      <c r="H508" s="11"/>
      <c r="I508" s="7">
        <f t="shared" si="339"/>
        <v>19</v>
      </c>
      <c r="J508" s="246" t="s">
        <v>80</v>
      </c>
      <c r="K508" s="247" t="str">
        <f t="shared" si="344"/>
        <v>POWER PLANT</v>
      </c>
      <c r="L508" s="329">
        <v>0</v>
      </c>
      <c r="M508" s="330">
        <f t="shared" si="345"/>
        <v>0</v>
      </c>
      <c r="N508" s="602">
        <v>0</v>
      </c>
      <c r="O508" s="273">
        <f t="shared" si="346"/>
        <v>0</v>
      </c>
      <c r="P508" s="387"/>
      <c r="Q508" s="396">
        <f t="shared" si="347"/>
        <v>0</v>
      </c>
      <c r="R508" s="249">
        <f t="shared" si="348"/>
        <v>0</v>
      </c>
      <c r="S508" s="249">
        <f t="shared" si="349"/>
        <v>0</v>
      </c>
      <c r="T508" s="249">
        <f t="shared" si="350"/>
        <v>0</v>
      </c>
      <c r="U508" s="387"/>
      <c r="V508" s="397">
        <f t="shared" si="351"/>
        <v>0</v>
      </c>
      <c r="W508" s="398">
        <f t="shared" si="352"/>
        <v>0</v>
      </c>
      <c r="X508" s="398"/>
      <c r="Y508" s="249">
        <f t="shared" si="353"/>
        <v>0</v>
      </c>
      <c r="Z508" s="360">
        <f t="shared" si="354"/>
        <v>0</v>
      </c>
      <c r="AA508" s="260">
        <f t="shared" si="355"/>
        <v>0</v>
      </c>
      <c r="AC508" s="555"/>
    </row>
    <row r="509" spans="1:29" s="445" customFormat="1" ht="15.75">
      <c r="A509" s="146">
        <f>HLOOKUP($G$69,cwccis,VLOOKUP(J509,row,2))</f>
        <v>1166.71</v>
      </c>
      <c r="B509" s="146">
        <f>HLOOKUP(G501,cwccis,VLOOKUP(J509,row,2))</f>
        <v>918.54</v>
      </c>
      <c r="C509" s="146">
        <f t="shared" si="340"/>
        <v>920.64</v>
      </c>
      <c r="D509" s="145" t="str">
        <f t="shared" si="341"/>
        <v>2020(Jan - Mar)</v>
      </c>
      <c r="E509" s="145" t="str">
        <f t="shared" si="342"/>
        <v>08</v>
      </c>
      <c r="F509" s="171" t="str">
        <f t="shared" si="343"/>
        <v xml:space="preserve"> Midpoint 08</v>
      </c>
      <c r="G509" s="126" t="s">
        <v>863</v>
      </c>
      <c r="H509" s="32"/>
      <c r="I509" s="7">
        <f t="shared" si="339"/>
        <v>20</v>
      </c>
      <c r="J509" s="246" t="s">
        <v>74</v>
      </c>
      <c r="K509" s="247" t="str">
        <f t="shared" si="344"/>
        <v>ROADS, RAILROADS &amp; BRIDGES</v>
      </c>
      <c r="L509" s="329">
        <v>0</v>
      </c>
      <c r="M509" s="330">
        <f t="shared" si="345"/>
        <v>0</v>
      </c>
      <c r="N509" s="602">
        <v>0</v>
      </c>
      <c r="O509" s="263">
        <f t="shared" si="346"/>
        <v>0</v>
      </c>
      <c r="P509" s="213"/>
      <c r="Q509" s="331">
        <f t="shared" si="347"/>
        <v>0</v>
      </c>
      <c r="R509" s="250">
        <f t="shared" si="348"/>
        <v>0</v>
      </c>
      <c r="S509" s="250">
        <f t="shared" si="349"/>
        <v>0</v>
      </c>
      <c r="T509" s="250">
        <f t="shared" si="350"/>
        <v>0</v>
      </c>
      <c r="U509" s="213"/>
      <c r="V509" s="332">
        <f t="shared" si="351"/>
        <v>0</v>
      </c>
      <c r="W509" s="331">
        <f t="shared" si="352"/>
        <v>0</v>
      </c>
      <c r="X509" s="331"/>
      <c r="Y509" s="250">
        <f t="shared" si="353"/>
        <v>0</v>
      </c>
      <c r="Z509" s="333">
        <f t="shared" si="354"/>
        <v>0</v>
      </c>
      <c r="AA509" s="260">
        <f t="shared" si="355"/>
        <v>0</v>
      </c>
      <c r="AC509" s="555"/>
    </row>
    <row r="510" spans="1:29" s="445" customFormat="1" ht="15.75">
      <c r="A510" s="146">
        <f>HLOOKUP($G$69,cwccis,VLOOKUP(J510,row,2))</f>
        <v>1196.3599999999999</v>
      </c>
      <c r="B510" s="146">
        <f>HLOOKUP(G501,cwccis,VLOOKUP(J510,row,2))</f>
        <v>951.95</v>
      </c>
      <c r="C510" s="146">
        <f t="shared" si="340"/>
        <v>957.07</v>
      </c>
      <c r="D510" s="145" t="str">
        <f t="shared" si="341"/>
        <v>2020(Jan - Mar)</v>
      </c>
      <c r="E510" s="145" t="str">
        <f t="shared" si="342"/>
        <v>09</v>
      </c>
      <c r="F510" s="171" t="str">
        <f t="shared" si="343"/>
        <v xml:space="preserve"> Midpoint 09</v>
      </c>
      <c r="G510" s="126" t="s">
        <v>863</v>
      </c>
      <c r="H510" s="32"/>
      <c r="I510" s="7">
        <f t="shared" si="339"/>
        <v>21</v>
      </c>
      <c r="J510" s="246" t="s">
        <v>81</v>
      </c>
      <c r="K510" s="247" t="str">
        <f t="shared" si="344"/>
        <v>CHANNELS &amp; CANALS</v>
      </c>
      <c r="L510" s="329">
        <v>0</v>
      </c>
      <c r="M510" s="330">
        <f t="shared" si="345"/>
        <v>0</v>
      </c>
      <c r="N510" s="602">
        <v>0</v>
      </c>
      <c r="O510" s="263">
        <f t="shared" si="346"/>
        <v>0</v>
      </c>
      <c r="P510" s="213"/>
      <c r="Q510" s="331">
        <f t="shared" si="347"/>
        <v>0</v>
      </c>
      <c r="R510" s="250">
        <f t="shared" si="348"/>
        <v>0</v>
      </c>
      <c r="S510" s="250">
        <f t="shared" si="349"/>
        <v>0</v>
      </c>
      <c r="T510" s="250">
        <f t="shared" si="350"/>
        <v>0</v>
      </c>
      <c r="U510" s="213"/>
      <c r="V510" s="332">
        <f t="shared" si="351"/>
        <v>0</v>
      </c>
      <c r="W510" s="331">
        <f t="shared" si="352"/>
        <v>0</v>
      </c>
      <c r="X510" s="331"/>
      <c r="Y510" s="250">
        <f t="shared" si="353"/>
        <v>0</v>
      </c>
      <c r="Z510" s="333">
        <f t="shared" si="354"/>
        <v>0</v>
      </c>
      <c r="AA510" s="260">
        <f t="shared" si="355"/>
        <v>0</v>
      </c>
      <c r="AC510" s="555"/>
    </row>
    <row r="511" spans="1:29" s="445" customFormat="1" ht="15.75">
      <c r="A511" s="146">
        <f>HLOOKUP($G$69,cwccis,VLOOKUP(J511,row,2))</f>
        <v>1140.73</v>
      </c>
      <c r="B511" s="146">
        <f>HLOOKUP(G501,cwccis,VLOOKUP(J511,row,2))</f>
        <v>905</v>
      </c>
      <c r="C511" s="146">
        <f t="shared" si="340"/>
        <v>908.51</v>
      </c>
      <c r="D511" s="145" t="str">
        <f t="shared" si="341"/>
        <v>2020(Jan - Mar)</v>
      </c>
      <c r="E511" s="145" t="str">
        <f t="shared" si="342"/>
        <v>10</v>
      </c>
      <c r="F511" s="171" t="str">
        <f t="shared" si="343"/>
        <v xml:space="preserve"> Midpoint 10</v>
      </c>
      <c r="G511" s="126" t="s">
        <v>863</v>
      </c>
      <c r="H511" s="32"/>
      <c r="I511" s="7">
        <f t="shared" si="339"/>
        <v>22</v>
      </c>
      <c r="J511" s="246" t="s">
        <v>82</v>
      </c>
      <c r="K511" s="247" t="str">
        <f t="shared" si="344"/>
        <v>BREAKWATER &amp; SEAWALLS</v>
      </c>
      <c r="L511" s="329">
        <v>0</v>
      </c>
      <c r="M511" s="330">
        <f t="shared" si="345"/>
        <v>0</v>
      </c>
      <c r="N511" s="602">
        <v>0</v>
      </c>
      <c r="O511" s="263">
        <f t="shared" si="346"/>
        <v>0</v>
      </c>
      <c r="P511" s="213"/>
      <c r="Q511" s="331">
        <f t="shared" si="347"/>
        <v>0</v>
      </c>
      <c r="R511" s="250">
        <f t="shared" si="348"/>
        <v>0</v>
      </c>
      <c r="S511" s="250">
        <f t="shared" si="349"/>
        <v>0</v>
      </c>
      <c r="T511" s="250">
        <f t="shared" si="350"/>
        <v>0</v>
      </c>
      <c r="U511" s="213"/>
      <c r="V511" s="332">
        <f t="shared" si="351"/>
        <v>0</v>
      </c>
      <c r="W511" s="331">
        <f t="shared" si="352"/>
        <v>0</v>
      </c>
      <c r="X511" s="331"/>
      <c r="Y511" s="250">
        <f t="shared" si="353"/>
        <v>0</v>
      </c>
      <c r="Z511" s="333">
        <f t="shared" si="354"/>
        <v>0</v>
      </c>
      <c r="AA511" s="260">
        <f t="shared" si="355"/>
        <v>0</v>
      </c>
      <c r="AC511" s="555"/>
    </row>
    <row r="512" spans="1:29">
      <c r="A512" s="85"/>
      <c r="B512" s="120"/>
      <c r="C512" s="120"/>
      <c r="D512" s="103"/>
      <c r="E512" s="103"/>
      <c r="F512" s="162"/>
      <c r="G512" s="103"/>
      <c r="H512" s="93"/>
      <c r="I512" s="7">
        <f>I508+1</f>
        <v>20</v>
      </c>
      <c r="J512" s="399" t="s">
        <v>40</v>
      </c>
      <c r="K512" s="334"/>
      <c r="L512" s="335" t="s">
        <v>40</v>
      </c>
      <c r="M512" s="336"/>
      <c r="N512" s="337"/>
      <c r="O512" s="249"/>
      <c r="P512" s="387"/>
      <c r="Q512" s="396"/>
      <c r="R512" s="249"/>
      <c r="S512" s="249"/>
      <c r="T512" s="249"/>
      <c r="U512" s="387"/>
      <c r="V512" s="400"/>
      <c r="W512" s="398"/>
      <c r="X512" s="398"/>
      <c r="Y512" s="249"/>
      <c r="Z512" s="360"/>
      <c r="AA512" s="260"/>
      <c r="AC512" s="555"/>
    </row>
    <row r="513" spans="1:35" ht="15">
      <c r="A513" s="85"/>
      <c r="B513" s="120"/>
      <c r="C513" s="120"/>
      <c r="D513" s="103"/>
      <c r="E513" s="103"/>
      <c r="F513" s="162"/>
      <c r="G513" s="103"/>
      <c r="H513" s="93"/>
      <c r="I513" s="7">
        <f t="shared" si="339"/>
        <v>21</v>
      </c>
      <c r="J513" s="401"/>
      <c r="K513" s="402"/>
      <c r="L513" s="254" t="s">
        <v>36</v>
      </c>
      <c r="M513" s="256" t="s">
        <v>36</v>
      </c>
      <c r="N513" s="603" t="s">
        <v>36</v>
      </c>
      <c r="O513" s="403" t="s">
        <v>36</v>
      </c>
      <c r="P513" s="387"/>
      <c r="Q513" s="404"/>
      <c r="R513" s="403" t="s">
        <v>36</v>
      </c>
      <c r="S513" s="403" t="s">
        <v>36</v>
      </c>
      <c r="T513" s="403" t="s">
        <v>36</v>
      </c>
      <c r="U513" s="387"/>
      <c r="V513" s="404"/>
      <c r="W513" s="370"/>
      <c r="X513" s="370"/>
      <c r="Y513" s="403" t="s">
        <v>36</v>
      </c>
      <c r="Z513" s="405" t="s">
        <v>36</v>
      </c>
      <c r="AA513" s="340" t="s">
        <v>36</v>
      </c>
      <c r="AC513" s="555"/>
      <c r="AE513" s="15"/>
      <c r="AF513" s="15"/>
      <c r="AG513" s="15"/>
      <c r="AH513" s="15"/>
      <c r="AI513" s="15"/>
    </row>
    <row r="514" spans="1:35" ht="15">
      <c r="A514" s="85"/>
      <c r="B514" s="120"/>
      <c r="C514" s="120"/>
      <c r="D514" s="87"/>
      <c r="E514" s="87"/>
      <c r="F514" s="172"/>
      <c r="G514" s="87"/>
      <c r="H514" s="93"/>
      <c r="I514" s="7">
        <f t="shared" si="339"/>
        <v>22</v>
      </c>
      <c r="J514" s="401"/>
      <c r="K514" s="259" t="s">
        <v>64</v>
      </c>
      <c r="L514" s="248">
        <f>SUM(L504:L512)</f>
        <v>0</v>
      </c>
      <c r="M514" s="250">
        <f>SUM(M504:M512)</f>
        <v>0</v>
      </c>
      <c r="N514" s="440">
        <f>IF(L514&gt;0,O514/L514-1,0)</f>
        <v>0</v>
      </c>
      <c r="O514" s="284">
        <f>L514+M514</f>
        <v>0</v>
      </c>
      <c r="P514" s="387"/>
      <c r="Q514" s="391"/>
      <c r="R514" s="249">
        <f>SUM(R504:R512)</f>
        <v>0</v>
      </c>
      <c r="S514" s="249">
        <f>SUM(S504:S512)</f>
        <v>0</v>
      </c>
      <c r="T514" s="249">
        <f>R514+S514</f>
        <v>0</v>
      </c>
      <c r="U514" s="387"/>
      <c r="V514" s="391"/>
      <c r="W514" s="282"/>
      <c r="X514" s="282"/>
      <c r="Y514" s="249">
        <f>SUM(Y504:Y512)</f>
        <v>0</v>
      </c>
      <c r="Z514" s="360">
        <f>SUM(Z504:Z512)</f>
        <v>0</v>
      </c>
      <c r="AA514" s="260">
        <f>Y514+Z514</f>
        <v>0</v>
      </c>
      <c r="AC514" s="561">
        <f>SUM(AA504:AA512)</f>
        <v>0</v>
      </c>
      <c r="AD514" s="15"/>
      <c r="AE514" s="17"/>
      <c r="AF514" s="17"/>
      <c r="AG514" s="17"/>
      <c r="AH514" s="17"/>
      <c r="AI514" s="17"/>
    </row>
    <row r="515" spans="1:35" ht="15">
      <c r="A515" s="85"/>
      <c r="B515" s="120"/>
      <c r="C515" s="120"/>
      <c r="D515" s="87"/>
      <c r="E515" s="87"/>
      <c r="F515" s="172"/>
      <c r="G515" s="87"/>
      <c r="H515" s="93"/>
      <c r="I515" s="7">
        <f t="shared" si="339"/>
        <v>23</v>
      </c>
      <c r="J515" s="401"/>
      <c r="K515" s="247"/>
      <c r="L515" s="261"/>
      <c r="M515" s="269"/>
      <c r="N515" s="604"/>
      <c r="O515" s="273"/>
      <c r="P515" s="387"/>
      <c r="Q515" s="391"/>
      <c r="R515" s="273"/>
      <c r="S515" s="273"/>
      <c r="T515" s="273"/>
      <c r="U515" s="387"/>
      <c r="V515" s="391"/>
      <c r="W515" s="282"/>
      <c r="X515" s="282"/>
      <c r="Y515" s="273"/>
      <c r="Z515" s="406"/>
      <c r="AA515" s="265"/>
      <c r="AC515" s="555"/>
      <c r="AD515" s="15"/>
      <c r="AE515" s="17"/>
      <c r="AF515" s="17"/>
      <c r="AG515" s="17"/>
      <c r="AH515" s="17"/>
      <c r="AI515" s="17"/>
    </row>
    <row r="516" spans="1:35" ht="15.75">
      <c r="A516" s="147">
        <f>HLOOKUP(G500,cwccis,VLOOKUP(E516,row,2))</f>
        <v>1149.32</v>
      </c>
      <c r="B516" s="148">
        <f>HLOOKUP(G501,cwccis,VLOOKUP(E516,row,2))</f>
        <v>893.31</v>
      </c>
      <c r="C516" s="146">
        <f>HLOOKUP(G516,cwccis,VLOOKUP(E516,row,2))</f>
        <v>844.49</v>
      </c>
      <c r="D516" s="145" t="str">
        <f>FIXED(HLOOKUP(G516,cwccis,4),0,TRUE)&amp;HLOOKUP(G516,cwccis,5)</f>
        <v>2017(Oct - Dec)</v>
      </c>
      <c r="E516" s="519" t="s">
        <v>677</v>
      </c>
      <c r="F516" s="162" t="s">
        <v>400</v>
      </c>
      <c r="G516" s="126" t="s">
        <v>715</v>
      </c>
      <c r="H516" s="11"/>
      <c r="I516" s="7">
        <f t="shared" si="339"/>
        <v>24</v>
      </c>
      <c r="J516" s="266" t="s">
        <v>59</v>
      </c>
      <c r="K516" s="407" t="s">
        <v>37</v>
      </c>
      <c r="L516" s="329">
        <v>0</v>
      </c>
      <c r="M516" s="330">
        <f>L516*N516</f>
        <v>0</v>
      </c>
      <c r="N516" s="605">
        <v>0</v>
      </c>
      <c r="O516" s="273">
        <f>L516+M516</f>
        <v>0</v>
      </c>
      <c r="P516" s="387"/>
      <c r="Q516" s="396">
        <f>IF(O516=0,0,B516/A516-1)</f>
        <v>0</v>
      </c>
      <c r="R516" s="249">
        <f>SUM(+L516*(1+Q516),0)</f>
        <v>0</v>
      </c>
      <c r="S516" s="249">
        <f>SUM(+M516*(1+Q516),0)</f>
        <v>0</v>
      </c>
      <c r="T516" s="249">
        <f>S516+R516</f>
        <v>0</v>
      </c>
      <c r="U516" s="387"/>
      <c r="V516" s="397">
        <f>IF(T516=0,0,G516)</f>
        <v>0</v>
      </c>
      <c r="W516" s="398">
        <f>IF(L516=0,0,C516/B516-1)</f>
        <v>0</v>
      </c>
      <c r="X516" s="398"/>
      <c r="Y516" s="249">
        <f>SUM(+R516*(1+W516),0)</f>
        <v>0</v>
      </c>
      <c r="Z516" s="360">
        <f>SUM(+S516*(1+W516),0)</f>
        <v>0</v>
      </c>
      <c r="AA516" s="260">
        <f>Y516+Z516</f>
        <v>0</v>
      </c>
      <c r="AC516" s="561">
        <f>AA516</f>
        <v>0</v>
      </c>
      <c r="AD516" s="15"/>
      <c r="AE516" s="17"/>
      <c r="AF516" s="17"/>
      <c r="AG516" s="17"/>
      <c r="AH516" s="17"/>
      <c r="AI516" s="17"/>
    </row>
    <row r="517" spans="1:35" ht="24">
      <c r="A517" s="99"/>
      <c r="B517" s="102"/>
      <c r="C517" s="102"/>
      <c r="D517" s="86"/>
      <c r="E517" s="86"/>
      <c r="F517" s="738" t="s">
        <v>678</v>
      </c>
      <c r="G517" s="87"/>
      <c r="H517" s="93"/>
      <c r="I517" s="7">
        <f t="shared" si="339"/>
        <v>25</v>
      </c>
      <c r="J517" s="401"/>
      <c r="K517" s="409"/>
      <c r="L517" s="345"/>
      <c r="M517" s="442"/>
      <c r="N517" s="439"/>
      <c r="O517" s="273"/>
      <c r="P517" s="387"/>
      <c r="Q517" s="391"/>
      <c r="R517" s="273"/>
      <c r="S517" s="273"/>
      <c r="T517" s="273"/>
      <c r="U517" s="387"/>
      <c r="V517" s="411"/>
      <c r="W517" s="282"/>
      <c r="X517" s="282"/>
      <c r="Y517" s="273"/>
      <c r="Z517" s="406"/>
      <c r="AA517" s="265"/>
      <c r="AC517" s="562"/>
      <c r="AD517" s="15"/>
      <c r="AE517" s="17"/>
      <c r="AF517" s="17"/>
      <c r="AG517" s="17"/>
      <c r="AH517" s="17"/>
      <c r="AI517" s="17"/>
    </row>
    <row r="518" spans="1:35" ht="16.5" customHeight="1">
      <c r="A518" s="99"/>
      <c r="B518" s="102"/>
      <c r="C518" s="102"/>
      <c r="D518" s="86"/>
      <c r="E518" s="86"/>
      <c r="F518" s="172"/>
      <c r="G518" s="87"/>
      <c r="H518" s="93"/>
      <c r="I518" s="7">
        <f t="shared" si="339"/>
        <v>26</v>
      </c>
      <c r="J518" s="601">
        <v>30</v>
      </c>
      <c r="K518" s="200" t="s">
        <v>38</v>
      </c>
      <c r="L518" s="408"/>
      <c r="M518" s="443"/>
      <c r="N518" s="439"/>
      <c r="O518" s="273"/>
      <c r="P518" s="387"/>
      <c r="Q518" s="396"/>
      <c r="R518" s="273"/>
      <c r="S518" s="273"/>
      <c r="T518" s="273"/>
      <c r="U518" s="387"/>
      <c r="V518" s="391"/>
      <c r="W518" s="398"/>
      <c r="X518" s="398"/>
      <c r="Y518" s="273"/>
      <c r="Z518" s="406"/>
      <c r="AA518" s="265"/>
      <c r="AC518" s="555"/>
      <c r="AD518" s="15"/>
      <c r="AE518" s="17"/>
      <c r="AF518" s="17"/>
      <c r="AG518" s="17"/>
      <c r="AH518" s="17"/>
      <c r="AI518" s="17"/>
    </row>
    <row r="519" spans="1:35" ht="15.75">
      <c r="A519" s="149">
        <f>HLOOKUP(G500,cwccis,VLOOKUP(J518,row,2))</f>
        <v>1.0382499999999999</v>
      </c>
      <c r="B519" s="149">
        <f>HLOOKUP(G501,cwccis,VLOOKUP(J518,row,2))</f>
        <v>1</v>
      </c>
      <c r="C519" s="150">
        <f>HLOOKUP(G519,cwccis,VLOOKUP(J518,row,2))</f>
        <v>1</v>
      </c>
      <c r="D519" s="145" t="str">
        <f>FIXED(HLOOKUP(G519,cwccis,4),0,TRUE)&amp;HLOOKUP(G519,cwccis,5)</f>
        <v>2018(Jan - Mar)</v>
      </c>
      <c r="E519" s="145">
        <f>J518</f>
        <v>30</v>
      </c>
      <c r="F519" s="173" t="s">
        <v>856</v>
      </c>
      <c r="G519" s="126" t="s">
        <v>862</v>
      </c>
      <c r="H519" s="13"/>
      <c r="I519" s="7">
        <f t="shared" si="339"/>
        <v>27</v>
      </c>
      <c r="J519" s="347">
        <f>'Input '!$D$11</f>
        <v>2.5000000000000001E-2</v>
      </c>
      <c r="K519" s="349" t="s">
        <v>42</v>
      </c>
      <c r="L519" s="348">
        <f>L514*J519</f>
        <v>0</v>
      </c>
      <c r="M519" s="330">
        <f t="shared" ref="M519:M529" si="356">L519*N519</f>
        <v>0</v>
      </c>
      <c r="N519" s="606">
        <v>0.1</v>
      </c>
      <c r="O519" s="249">
        <f t="shared" ref="O519:O529" si="357">M519+L519</f>
        <v>0</v>
      </c>
      <c r="P519" s="387"/>
      <c r="Q519" s="396">
        <f>IF(O519=0,0,B519/A519-1)</f>
        <v>0</v>
      </c>
      <c r="R519" s="249">
        <f t="shared" ref="R519:R529" si="358">SUM(+L519*(1+Q519),0)</f>
        <v>0</v>
      </c>
      <c r="S519" s="249">
        <f t="shared" ref="S519:S529" si="359">SUM(+M519*(1+Q519),0)</f>
        <v>0</v>
      </c>
      <c r="T519" s="249">
        <f t="shared" ref="T519:T529" si="360">S519+R519</f>
        <v>0</v>
      </c>
      <c r="U519" s="387"/>
      <c r="V519" s="397">
        <f t="shared" ref="V519:V529" si="361">IF(T519=0,0,G519)</f>
        <v>0</v>
      </c>
      <c r="W519" s="398">
        <f t="shared" ref="W519:W529" si="362">IF(L519=0,0,C519/B519-1)</f>
        <v>0</v>
      </c>
      <c r="X519" s="398"/>
      <c r="Y519" s="249">
        <f t="shared" ref="Y519:Y529" si="363">SUM(+R519*(1+W519),0)</f>
        <v>0</v>
      </c>
      <c r="Z519" s="360">
        <f t="shared" ref="Z519:Z529" si="364">SUM(+S519*(1+W519),0)</f>
        <v>0</v>
      </c>
      <c r="AA519" s="260">
        <f t="shared" ref="AA519:AA529" si="365">Y519+Z519</f>
        <v>0</v>
      </c>
      <c r="AC519" s="561">
        <f t="shared" ref="AC519:AC528" si="366">AA519</f>
        <v>0</v>
      </c>
      <c r="AD519" s="15"/>
      <c r="AE519" s="17"/>
      <c r="AF519" s="17"/>
      <c r="AG519" s="17"/>
      <c r="AH519" s="17"/>
      <c r="AI519" s="17"/>
    </row>
    <row r="520" spans="1:35" ht="15">
      <c r="A520" s="149">
        <f>A519</f>
        <v>1.0382499999999999</v>
      </c>
      <c r="B520" s="149">
        <f>B519</f>
        <v>1</v>
      </c>
      <c r="C520" s="150">
        <f>C519</f>
        <v>1</v>
      </c>
      <c r="D520" s="146" t="str">
        <f>D519</f>
        <v>2018(Jan - Mar)</v>
      </c>
      <c r="E520" s="145">
        <f>J518</f>
        <v>30</v>
      </c>
      <c r="F520" s="174" t="str">
        <f>"From "&amp;F519</f>
        <v>From ENTER Design mid point period</v>
      </c>
      <c r="G520" s="146" t="str">
        <f>G519</f>
        <v>2018Q2</v>
      </c>
      <c r="H520" s="95"/>
      <c r="I520" s="7">
        <f t="shared" si="339"/>
        <v>28</v>
      </c>
      <c r="J520" s="347">
        <f>'Input '!$D$13</f>
        <v>0.01</v>
      </c>
      <c r="K520" s="349" t="s">
        <v>43</v>
      </c>
      <c r="L520" s="348">
        <f>L514*J520</f>
        <v>0</v>
      </c>
      <c r="M520" s="330">
        <f t="shared" si="356"/>
        <v>0</v>
      </c>
      <c r="N520" s="437">
        <f>N519</f>
        <v>0.1</v>
      </c>
      <c r="O520" s="249">
        <f t="shared" si="357"/>
        <v>0</v>
      </c>
      <c r="P520" s="387"/>
      <c r="Q520" s="396">
        <f t="shared" ref="Q520:Q529" si="367">IF(O520=0,0,B520/A520-1)</f>
        <v>0</v>
      </c>
      <c r="R520" s="249">
        <f t="shared" si="358"/>
        <v>0</v>
      </c>
      <c r="S520" s="249">
        <f t="shared" si="359"/>
        <v>0</v>
      </c>
      <c r="T520" s="249">
        <f t="shared" si="360"/>
        <v>0</v>
      </c>
      <c r="U520" s="387"/>
      <c r="V520" s="397">
        <f t="shared" si="361"/>
        <v>0</v>
      </c>
      <c r="W520" s="398">
        <f t="shared" si="362"/>
        <v>0</v>
      </c>
      <c r="X520" s="398"/>
      <c r="Y520" s="249">
        <f t="shared" si="363"/>
        <v>0</v>
      </c>
      <c r="Z520" s="360">
        <f t="shared" si="364"/>
        <v>0</v>
      </c>
      <c r="AA520" s="260">
        <f t="shared" si="365"/>
        <v>0</v>
      </c>
      <c r="AC520" s="561">
        <f t="shared" si="366"/>
        <v>0</v>
      </c>
      <c r="AD520" s="15"/>
      <c r="AE520" s="17"/>
      <c r="AF520" s="17"/>
      <c r="AG520" s="17"/>
      <c r="AH520" s="17"/>
      <c r="AI520" s="17"/>
    </row>
    <row r="521" spans="1:35" ht="15">
      <c r="A521" s="149">
        <f t="shared" ref="A521:C523" si="368">A520</f>
        <v>1.0382499999999999</v>
      </c>
      <c r="B521" s="149">
        <f t="shared" si="368"/>
        <v>1</v>
      </c>
      <c r="C521" s="150">
        <f t="shared" si="368"/>
        <v>1</v>
      </c>
      <c r="D521" s="146" t="str">
        <f>D519</f>
        <v>2018(Jan - Mar)</v>
      </c>
      <c r="E521" s="145">
        <f>J518</f>
        <v>30</v>
      </c>
      <c r="F521" s="174" t="str">
        <f>"From "&amp;F519</f>
        <v>From ENTER Design mid point period</v>
      </c>
      <c r="G521" s="146" t="str">
        <f>G519</f>
        <v>2018Q2</v>
      </c>
      <c r="H521" s="95"/>
      <c r="I521" s="7">
        <f t="shared" si="339"/>
        <v>29</v>
      </c>
      <c r="J521" s="347">
        <f>'Input '!$D$14</f>
        <v>0.15</v>
      </c>
      <c r="K521" s="349" t="s">
        <v>44</v>
      </c>
      <c r="L521" s="348">
        <f>L514*J521</f>
        <v>0</v>
      </c>
      <c r="M521" s="330">
        <f t="shared" si="356"/>
        <v>0</v>
      </c>
      <c r="N521" s="437">
        <f t="shared" ref="N521:N528" si="369">N520</f>
        <v>0.1</v>
      </c>
      <c r="O521" s="249">
        <f t="shared" si="357"/>
        <v>0</v>
      </c>
      <c r="P521" s="387"/>
      <c r="Q521" s="396">
        <f t="shared" si="367"/>
        <v>0</v>
      </c>
      <c r="R521" s="249">
        <f t="shared" si="358"/>
        <v>0</v>
      </c>
      <c r="S521" s="249">
        <f t="shared" si="359"/>
        <v>0</v>
      </c>
      <c r="T521" s="249">
        <f t="shared" si="360"/>
        <v>0</v>
      </c>
      <c r="U521" s="387"/>
      <c r="V521" s="397">
        <f t="shared" si="361"/>
        <v>0</v>
      </c>
      <c r="W521" s="398">
        <f t="shared" si="362"/>
        <v>0</v>
      </c>
      <c r="X521" s="398"/>
      <c r="Y521" s="249">
        <f t="shared" si="363"/>
        <v>0</v>
      </c>
      <c r="Z521" s="360">
        <f t="shared" si="364"/>
        <v>0</v>
      </c>
      <c r="AA521" s="260">
        <f t="shared" si="365"/>
        <v>0</v>
      </c>
      <c r="AC521" s="561">
        <f t="shared" si="366"/>
        <v>0</v>
      </c>
      <c r="AD521" s="15"/>
      <c r="AE521" s="17"/>
      <c r="AF521" s="17"/>
      <c r="AG521" s="17"/>
      <c r="AH521" s="17"/>
      <c r="AI521" s="17"/>
    </row>
    <row r="522" spans="1:35" ht="15">
      <c r="A522" s="149">
        <f t="shared" si="368"/>
        <v>1.0382499999999999</v>
      </c>
      <c r="B522" s="149">
        <f t="shared" si="368"/>
        <v>1</v>
      </c>
      <c r="C522" s="150">
        <f t="shared" si="368"/>
        <v>1</v>
      </c>
      <c r="D522" s="146" t="str">
        <f>D519</f>
        <v>2018(Jan - Mar)</v>
      </c>
      <c r="E522" s="145">
        <f>J518</f>
        <v>30</v>
      </c>
      <c r="F522" s="174" t="str">
        <f>"From "&amp;F519</f>
        <v>From ENTER Design mid point period</v>
      </c>
      <c r="G522" s="146" t="str">
        <f>G519</f>
        <v>2018Q2</v>
      </c>
      <c r="H522" s="95"/>
      <c r="I522" s="7">
        <f t="shared" si="339"/>
        <v>30</v>
      </c>
      <c r="J522" s="347">
        <f>'Input '!$D$15</f>
        <v>0.01</v>
      </c>
      <c r="K522" s="349" t="s">
        <v>512</v>
      </c>
      <c r="L522" s="348">
        <f>L514*J522</f>
        <v>0</v>
      </c>
      <c r="M522" s="330">
        <f t="shared" si="356"/>
        <v>0</v>
      </c>
      <c r="N522" s="437">
        <f t="shared" si="369"/>
        <v>0.1</v>
      </c>
      <c r="O522" s="249">
        <f t="shared" si="357"/>
        <v>0</v>
      </c>
      <c r="P522" s="387"/>
      <c r="Q522" s="396">
        <f>IF(O522=0,0,B522/A522-1)</f>
        <v>0</v>
      </c>
      <c r="R522" s="249">
        <f t="shared" si="358"/>
        <v>0</v>
      </c>
      <c r="S522" s="249">
        <f t="shared" si="359"/>
        <v>0</v>
      </c>
      <c r="T522" s="249">
        <f t="shared" si="360"/>
        <v>0</v>
      </c>
      <c r="U522" s="387"/>
      <c r="V522" s="397">
        <f t="shared" si="361"/>
        <v>0</v>
      </c>
      <c r="W522" s="398">
        <f t="shared" si="362"/>
        <v>0</v>
      </c>
      <c r="X522" s="398"/>
      <c r="Y522" s="249">
        <f t="shared" si="363"/>
        <v>0</v>
      </c>
      <c r="Z522" s="360">
        <f t="shared" si="364"/>
        <v>0</v>
      </c>
      <c r="AA522" s="260">
        <f t="shared" si="365"/>
        <v>0</v>
      </c>
      <c r="AC522" s="561">
        <f t="shared" si="366"/>
        <v>0</v>
      </c>
      <c r="AD522" s="15"/>
      <c r="AE522" s="17"/>
      <c r="AF522" s="17"/>
      <c r="AG522" s="17"/>
      <c r="AH522" s="17"/>
      <c r="AI522" s="17"/>
    </row>
    <row r="523" spans="1:35" ht="15" customHeight="1">
      <c r="A523" s="149">
        <f t="shared" si="368"/>
        <v>1.0382499999999999</v>
      </c>
      <c r="B523" s="149">
        <f t="shared" si="368"/>
        <v>1</v>
      </c>
      <c r="C523" s="150">
        <f t="shared" si="368"/>
        <v>1</v>
      </c>
      <c r="D523" s="146" t="str">
        <f>D520</f>
        <v>2018(Jan - Mar)</v>
      </c>
      <c r="E523" s="145">
        <f>J518</f>
        <v>30</v>
      </c>
      <c r="F523" s="174" t="str">
        <f>"From "&amp;F520</f>
        <v>From From ENTER Design mid point period</v>
      </c>
      <c r="G523" s="146" t="str">
        <f>G520</f>
        <v>2018Q2</v>
      </c>
      <c r="H523" s="29"/>
      <c r="I523" s="7">
        <f t="shared" si="339"/>
        <v>31</v>
      </c>
      <c r="J523" s="347">
        <f>'Input '!$D$16</f>
        <v>0.01</v>
      </c>
      <c r="K523" s="350" t="s">
        <v>513</v>
      </c>
      <c r="L523" s="348">
        <f>L514*J523</f>
        <v>0</v>
      </c>
      <c r="M523" s="330">
        <f t="shared" si="356"/>
        <v>0</v>
      </c>
      <c r="N523" s="437">
        <f t="shared" si="369"/>
        <v>0.1</v>
      </c>
      <c r="O523" s="250">
        <f t="shared" si="357"/>
        <v>0</v>
      </c>
      <c r="P523" s="213"/>
      <c r="Q523" s="331">
        <f t="shared" si="367"/>
        <v>0</v>
      </c>
      <c r="R523" s="250">
        <f t="shared" si="358"/>
        <v>0</v>
      </c>
      <c r="S523" s="250">
        <f t="shared" si="359"/>
        <v>0</v>
      </c>
      <c r="T523" s="250">
        <f t="shared" si="360"/>
        <v>0</v>
      </c>
      <c r="U523" s="213"/>
      <c r="V523" s="332">
        <f t="shared" si="361"/>
        <v>0</v>
      </c>
      <c r="W523" s="331">
        <f t="shared" si="362"/>
        <v>0</v>
      </c>
      <c r="X523" s="331"/>
      <c r="Y523" s="250">
        <f t="shared" si="363"/>
        <v>0</v>
      </c>
      <c r="Z523" s="333">
        <f t="shared" si="364"/>
        <v>0</v>
      </c>
      <c r="AA523" s="260">
        <f t="shared" si="365"/>
        <v>0</v>
      </c>
      <c r="AC523" s="561">
        <f t="shared" si="366"/>
        <v>0</v>
      </c>
      <c r="AD523" s="15"/>
      <c r="AE523" s="17"/>
      <c r="AF523" s="17"/>
      <c r="AG523" s="17"/>
      <c r="AH523" s="17"/>
      <c r="AI523" s="17"/>
    </row>
    <row r="524" spans="1:35" ht="15">
      <c r="A524" s="149">
        <f>A522</f>
        <v>1.0382499999999999</v>
      </c>
      <c r="B524" s="149">
        <f>B522</f>
        <v>1</v>
      </c>
      <c r="C524" s="150">
        <f>C522</f>
        <v>1</v>
      </c>
      <c r="D524" s="146" t="str">
        <f>D519</f>
        <v>2018(Jan - Mar)</v>
      </c>
      <c r="E524" s="145">
        <f>J518</f>
        <v>30</v>
      </c>
      <c r="F524" s="174" t="str">
        <f>"From "&amp;F519</f>
        <v>From ENTER Design mid point period</v>
      </c>
      <c r="G524" s="146" t="str">
        <f>G519</f>
        <v>2018Q2</v>
      </c>
      <c r="H524" s="95"/>
      <c r="I524" s="7">
        <f t="shared" si="339"/>
        <v>32</v>
      </c>
      <c r="J524" s="347">
        <f>'Input '!$D$17</f>
        <v>0.01</v>
      </c>
      <c r="K524" s="349" t="s">
        <v>45</v>
      </c>
      <c r="L524" s="348">
        <f>L514*J524</f>
        <v>0</v>
      </c>
      <c r="M524" s="330">
        <f t="shared" si="356"/>
        <v>0</v>
      </c>
      <c r="N524" s="437">
        <f t="shared" si="369"/>
        <v>0.1</v>
      </c>
      <c r="O524" s="249">
        <f t="shared" si="357"/>
        <v>0</v>
      </c>
      <c r="P524" s="387"/>
      <c r="Q524" s="396">
        <f t="shared" si="367"/>
        <v>0</v>
      </c>
      <c r="R524" s="249">
        <f t="shared" si="358"/>
        <v>0</v>
      </c>
      <c r="S524" s="249">
        <f t="shared" si="359"/>
        <v>0</v>
      </c>
      <c r="T524" s="249">
        <f t="shared" si="360"/>
        <v>0</v>
      </c>
      <c r="U524" s="387"/>
      <c r="V524" s="397">
        <f t="shared" si="361"/>
        <v>0</v>
      </c>
      <c r="W524" s="398">
        <f t="shared" si="362"/>
        <v>0</v>
      </c>
      <c r="X524" s="398"/>
      <c r="Y524" s="249">
        <f t="shared" si="363"/>
        <v>0</v>
      </c>
      <c r="Z524" s="360">
        <f t="shared" si="364"/>
        <v>0</v>
      </c>
      <c r="AA524" s="260">
        <f t="shared" si="365"/>
        <v>0</v>
      </c>
      <c r="AC524" s="561">
        <f t="shared" si="366"/>
        <v>0</v>
      </c>
      <c r="AD524" s="15"/>
      <c r="AE524" s="17"/>
      <c r="AF524" s="17"/>
      <c r="AG524" s="17"/>
      <c r="AH524" s="17"/>
      <c r="AI524" s="17"/>
    </row>
    <row r="525" spans="1:35" ht="15">
      <c r="A525" s="149">
        <f>HLOOKUP(G500,cwccis,VLOOKUP(J518,row,2))</f>
        <v>1.0382499999999999</v>
      </c>
      <c r="B525" s="149">
        <f>HLOOKUP(G501,cwccis,VLOOKUP(J518,row,2))</f>
        <v>1</v>
      </c>
      <c r="C525" s="150">
        <f>HLOOKUP(G525,cwccis,VLOOKUP(J518,row,2))</f>
        <v>1</v>
      </c>
      <c r="D525" s="145" t="str">
        <f>FIXED(HLOOKUP(G525,cwccis,4),0,TRUE)&amp;HLOOKUP(G525,cwccis,5)</f>
        <v>2020(Jan - Mar)</v>
      </c>
      <c r="E525" s="145">
        <f>J518</f>
        <v>30</v>
      </c>
      <c r="F525" s="174" t="s">
        <v>413</v>
      </c>
      <c r="G525" s="146" t="str">
        <f>G532</f>
        <v>2020Q2</v>
      </c>
      <c r="H525" s="30"/>
      <c r="I525" s="7">
        <f t="shared" si="339"/>
        <v>33</v>
      </c>
      <c r="J525" s="347">
        <f>'Input '!$D$18</f>
        <v>0.03</v>
      </c>
      <c r="K525" s="349" t="s">
        <v>46</v>
      </c>
      <c r="L525" s="348">
        <f>L514*J525</f>
        <v>0</v>
      </c>
      <c r="M525" s="330">
        <f t="shared" si="356"/>
        <v>0</v>
      </c>
      <c r="N525" s="437">
        <f t="shared" si="369"/>
        <v>0.1</v>
      </c>
      <c r="O525" s="249">
        <f t="shared" si="357"/>
        <v>0</v>
      </c>
      <c r="P525" s="387"/>
      <c r="Q525" s="396">
        <f t="shared" si="367"/>
        <v>0</v>
      </c>
      <c r="R525" s="249">
        <f t="shared" si="358"/>
        <v>0</v>
      </c>
      <c r="S525" s="249">
        <f t="shared" si="359"/>
        <v>0</v>
      </c>
      <c r="T525" s="249">
        <f t="shared" si="360"/>
        <v>0</v>
      </c>
      <c r="U525" s="387"/>
      <c r="V525" s="397">
        <f t="shared" si="361"/>
        <v>0</v>
      </c>
      <c r="W525" s="398">
        <f t="shared" si="362"/>
        <v>0</v>
      </c>
      <c r="X525" s="398"/>
      <c r="Y525" s="249">
        <f t="shared" si="363"/>
        <v>0</v>
      </c>
      <c r="Z525" s="360">
        <f t="shared" si="364"/>
        <v>0</v>
      </c>
      <c r="AA525" s="260">
        <f t="shared" si="365"/>
        <v>0</v>
      </c>
      <c r="AC525" s="561">
        <f t="shared" si="366"/>
        <v>0</v>
      </c>
      <c r="AD525" s="15"/>
      <c r="AE525" s="17"/>
      <c r="AF525" s="17"/>
      <c r="AG525" s="17"/>
      <c r="AH525" s="17"/>
      <c r="AI525" s="17"/>
    </row>
    <row r="526" spans="1:35" ht="15">
      <c r="A526" s="149">
        <f>A525</f>
        <v>1.0382499999999999</v>
      </c>
      <c r="B526" s="149">
        <f>B525</f>
        <v>1</v>
      </c>
      <c r="C526" s="150">
        <f>C525</f>
        <v>1</v>
      </c>
      <c r="D526" s="145" t="str">
        <f>FIXED(HLOOKUP(G526,cwccis,4),0,TRUE)&amp;HLOOKUP(G526,cwccis,5)</f>
        <v>2020(Jan - Mar)</v>
      </c>
      <c r="E526" s="145">
        <f>J518</f>
        <v>30</v>
      </c>
      <c r="F526" s="174" t="s">
        <v>414</v>
      </c>
      <c r="G526" s="151" t="str">
        <f>G525</f>
        <v>2020Q2</v>
      </c>
      <c r="H526" s="30"/>
      <c r="I526" s="7">
        <f t="shared" si="339"/>
        <v>34</v>
      </c>
      <c r="J526" s="347">
        <f>'Input '!$D$19</f>
        <v>0.02</v>
      </c>
      <c r="K526" s="349" t="s">
        <v>47</v>
      </c>
      <c r="L526" s="348">
        <f>L514*J526</f>
        <v>0</v>
      </c>
      <c r="M526" s="330">
        <f t="shared" si="356"/>
        <v>0</v>
      </c>
      <c r="N526" s="437">
        <f t="shared" si="369"/>
        <v>0.1</v>
      </c>
      <c r="O526" s="249">
        <f t="shared" si="357"/>
        <v>0</v>
      </c>
      <c r="P526" s="387"/>
      <c r="Q526" s="396">
        <f t="shared" si="367"/>
        <v>0</v>
      </c>
      <c r="R526" s="249">
        <f t="shared" si="358"/>
        <v>0</v>
      </c>
      <c r="S526" s="249">
        <f t="shared" si="359"/>
        <v>0</v>
      </c>
      <c r="T526" s="249">
        <f t="shared" si="360"/>
        <v>0</v>
      </c>
      <c r="U526" s="387"/>
      <c r="V526" s="397">
        <f t="shared" si="361"/>
        <v>0</v>
      </c>
      <c r="W526" s="398">
        <f t="shared" si="362"/>
        <v>0</v>
      </c>
      <c r="X526" s="398"/>
      <c r="Y526" s="249">
        <f t="shared" si="363"/>
        <v>0</v>
      </c>
      <c r="Z526" s="360">
        <f t="shared" si="364"/>
        <v>0</v>
      </c>
      <c r="AA526" s="260">
        <f t="shared" si="365"/>
        <v>0</v>
      </c>
      <c r="AC526" s="561">
        <f t="shared" si="366"/>
        <v>0</v>
      </c>
      <c r="AD526" s="15"/>
      <c r="AE526" s="17"/>
      <c r="AF526" s="17"/>
      <c r="AG526" s="17"/>
      <c r="AH526" s="17"/>
      <c r="AI526" s="17"/>
    </row>
    <row r="527" spans="1:35" s="445" customFormat="1" ht="15.75">
      <c r="A527" s="149">
        <f>HLOOKUP(G500,cwccis,VLOOKUP(J518,row,2))</f>
        <v>1.0382499999999999</v>
      </c>
      <c r="B527" s="149">
        <f>HLOOKUP(G501,cwccis,VLOOKUP(J518,row,2))</f>
        <v>1</v>
      </c>
      <c r="C527" s="150">
        <f>HLOOKUP(G527,cwccis,VLOOKUP(J518,row,2))</f>
        <v>1</v>
      </c>
      <c r="D527" s="145" t="str">
        <f>FIXED(HLOOKUP(G527,cwccis,4),0,TRUE)&amp;HLOOKUP(G527,cwccis,5)</f>
        <v>2021(Oct - Dec)</v>
      </c>
      <c r="E527" s="145">
        <f>J518</f>
        <v>30</v>
      </c>
      <c r="F527" s="174" t="s">
        <v>931</v>
      </c>
      <c r="G527" s="126" t="s">
        <v>719</v>
      </c>
      <c r="H527" s="29"/>
      <c r="I527" s="7">
        <f t="shared" si="339"/>
        <v>35</v>
      </c>
      <c r="J527" s="347">
        <f>'Input '!$D$20</f>
        <v>0.03</v>
      </c>
      <c r="K527" s="349" t="s">
        <v>924</v>
      </c>
      <c r="L527" s="348">
        <f>L514*J527</f>
        <v>0</v>
      </c>
      <c r="M527" s="330">
        <f t="shared" si="356"/>
        <v>0</v>
      </c>
      <c r="N527" s="438">
        <f t="shared" si="369"/>
        <v>0.1</v>
      </c>
      <c r="O527" s="250">
        <f t="shared" si="357"/>
        <v>0</v>
      </c>
      <c r="P527" s="213"/>
      <c r="Q527" s="331">
        <f t="shared" si="367"/>
        <v>0</v>
      </c>
      <c r="R527" s="250">
        <f t="shared" si="358"/>
        <v>0</v>
      </c>
      <c r="S527" s="250">
        <f t="shared" si="359"/>
        <v>0</v>
      </c>
      <c r="T527" s="250">
        <f t="shared" si="360"/>
        <v>0</v>
      </c>
      <c r="U527" s="213"/>
      <c r="V527" s="332">
        <f t="shared" si="361"/>
        <v>0</v>
      </c>
      <c r="W527" s="331">
        <f t="shared" si="362"/>
        <v>0</v>
      </c>
      <c r="X527" s="331"/>
      <c r="Y527" s="250">
        <f t="shared" si="363"/>
        <v>0</v>
      </c>
      <c r="Z527" s="333">
        <f t="shared" si="364"/>
        <v>0</v>
      </c>
      <c r="AA527" s="260">
        <f t="shared" si="365"/>
        <v>0</v>
      </c>
      <c r="AC527" s="561">
        <f t="shared" si="366"/>
        <v>0</v>
      </c>
      <c r="AD527" s="15"/>
      <c r="AE527" s="17"/>
      <c r="AF527" s="17"/>
      <c r="AG527" s="17"/>
      <c r="AH527" s="17"/>
      <c r="AI527" s="17"/>
    </row>
    <row r="528" spans="1:35" s="445" customFormat="1" ht="15">
      <c r="A528" s="149">
        <f>A526</f>
        <v>1.0382499999999999</v>
      </c>
      <c r="B528" s="149">
        <f t="shared" ref="B528" si="370">B526</f>
        <v>1</v>
      </c>
      <c r="C528" s="744">
        <f>C524</f>
        <v>1</v>
      </c>
      <c r="D528" s="146" t="str">
        <f>D520</f>
        <v>2018(Jan - Mar)</v>
      </c>
      <c r="E528" s="145">
        <f>J519</f>
        <v>2.5000000000000001E-2</v>
      </c>
      <c r="F528" s="174" t="s">
        <v>931</v>
      </c>
      <c r="G528" s="146" t="str">
        <f>G520</f>
        <v>2018Q2</v>
      </c>
      <c r="H528" s="31"/>
      <c r="I528" s="7">
        <f t="shared" si="339"/>
        <v>36</v>
      </c>
      <c r="J528" s="347">
        <f>'Input '!$D$21</f>
        <v>0.01</v>
      </c>
      <c r="K528" s="349" t="s">
        <v>383</v>
      </c>
      <c r="L528" s="348">
        <f>L514*J528</f>
        <v>0</v>
      </c>
      <c r="M528" s="330">
        <f t="shared" si="356"/>
        <v>0</v>
      </c>
      <c r="N528" s="438">
        <f t="shared" si="369"/>
        <v>0.1</v>
      </c>
      <c r="O528" s="250">
        <f t="shared" si="357"/>
        <v>0</v>
      </c>
      <c r="P528" s="213"/>
      <c r="Q528" s="331">
        <f t="shared" si="367"/>
        <v>0</v>
      </c>
      <c r="R528" s="250">
        <f t="shared" si="358"/>
        <v>0</v>
      </c>
      <c r="S528" s="250">
        <f t="shared" si="359"/>
        <v>0</v>
      </c>
      <c r="T528" s="250">
        <f t="shared" si="360"/>
        <v>0</v>
      </c>
      <c r="U528" s="213"/>
      <c r="V528" s="332">
        <f t="shared" si="361"/>
        <v>0</v>
      </c>
      <c r="W528" s="331">
        <f t="shared" si="362"/>
        <v>0</v>
      </c>
      <c r="X528" s="331"/>
      <c r="Y528" s="250">
        <f t="shared" si="363"/>
        <v>0</v>
      </c>
      <c r="Z528" s="333">
        <f t="shared" si="364"/>
        <v>0</v>
      </c>
      <c r="AA528" s="260">
        <f t="shared" si="365"/>
        <v>0</v>
      </c>
      <c r="AC528" s="561">
        <f t="shared" si="366"/>
        <v>0</v>
      </c>
      <c r="AD528" s="15"/>
      <c r="AE528" s="17"/>
      <c r="AF528" s="17"/>
      <c r="AG528" s="17"/>
      <c r="AH528" s="17"/>
      <c r="AI528" s="17"/>
    </row>
    <row r="529" spans="1:35" s="445" customFormat="1" ht="15.75">
      <c r="A529" s="149">
        <f>A527</f>
        <v>1.0382499999999999</v>
      </c>
      <c r="B529" s="149">
        <f>B527</f>
        <v>1</v>
      </c>
      <c r="C529" s="744">
        <f>HLOOKUP(G529,cwccis,VLOOKUP(J518,row,2))</f>
        <v>1</v>
      </c>
      <c r="D529" s="146" t="str">
        <f>D521</f>
        <v>2018(Jan - Mar)</v>
      </c>
      <c r="E529" s="145">
        <f>J520</f>
        <v>0.01</v>
      </c>
      <c r="F529" s="811" t="s">
        <v>1284</v>
      </c>
      <c r="G529" s="126" t="s">
        <v>719</v>
      </c>
      <c r="H529" s="31"/>
      <c r="I529" s="7">
        <f t="shared" si="339"/>
        <v>37</v>
      </c>
      <c r="J529" s="347"/>
      <c r="K529" s="349" t="s">
        <v>1285</v>
      </c>
      <c r="L529" s="329">
        <v>0</v>
      </c>
      <c r="M529" s="330">
        <f t="shared" si="356"/>
        <v>0</v>
      </c>
      <c r="N529" s="605">
        <v>0</v>
      </c>
      <c r="O529" s="250">
        <f t="shared" si="357"/>
        <v>0</v>
      </c>
      <c r="P529" s="213"/>
      <c r="Q529" s="331">
        <f t="shared" si="367"/>
        <v>0</v>
      </c>
      <c r="R529" s="250">
        <f t="shared" si="358"/>
        <v>0</v>
      </c>
      <c r="S529" s="250">
        <f t="shared" si="359"/>
        <v>0</v>
      </c>
      <c r="T529" s="250">
        <f t="shared" si="360"/>
        <v>0</v>
      </c>
      <c r="U529" s="213"/>
      <c r="V529" s="332">
        <f t="shared" si="361"/>
        <v>0</v>
      </c>
      <c r="W529" s="331">
        <f t="shared" si="362"/>
        <v>0</v>
      </c>
      <c r="X529" s="331"/>
      <c r="Y529" s="250">
        <f t="shared" si="363"/>
        <v>0</v>
      </c>
      <c r="Z529" s="333">
        <f t="shared" si="364"/>
        <v>0</v>
      </c>
      <c r="AA529" s="260">
        <f t="shared" si="365"/>
        <v>0</v>
      </c>
      <c r="AC529" s="561">
        <f t="shared" ref="AC529" si="371">AA529</f>
        <v>0</v>
      </c>
      <c r="AD529" s="15"/>
      <c r="AE529" s="17"/>
      <c r="AF529" s="17"/>
      <c r="AG529" s="17"/>
      <c r="AH529" s="17"/>
      <c r="AI529" s="17"/>
    </row>
    <row r="530" spans="1:35" s="445" customFormat="1" ht="15">
      <c r="A530" s="106"/>
      <c r="B530" s="106"/>
      <c r="C530" s="108"/>
      <c r="D530" s="86"/>
      <c r="E530" s="103"/>
      <c r="F530" s="745" t="s">
        <v>929</v>
      </c>
      <c r="G530" s="736">
        <f>SUM(L519:L528)</f>
        <v>0</v>
      </c>
      <c r="H530" s="31"/>
      <c r="I530" s="7"/>
      <c r="J530" s="244"/>
      <c r="K530" s="196"/>
      <c r="L530" s="348"/>
      <c r="M530" s="269"/>
      <c r="N530" s="610"/>
      <c r="O530" s="272"/>
      <c r="P530" s="213"/>
      <c r="Q530" s="331"/>
      <c r="R530" s="250"/>
      <c r="S530" s="250"/>
      <c r="T530" s="272"/>
      <c r="U530" s="213"/>
      <c r="V530" s="278"/>
      <c r="W530" s="331"/>
      <c r="X530" s="331"/>
      <c r="Y530" s="250"/>
      <c r="Z530" s="333"/>
      <c r="AA530" s="265"/>
      <c r="AC530" s="555"/>
      <c r="AD530" s="15"/>
      <c r="AE530" s="17"/>
      <c r="AF530" s="17"/>
      <c r="AG530" s="17"/>
      <c r="AH530" s="17"/>
      <c r="AI530" s="17"/>
    </row>
    <row r="531" spans="1:35" s="445" customFormat="1" ht="15">
      <c r="A531" s="106"/>
      <c r="B531" s="106"/>
      <c r="C531" s="102"/>
      <c r="D531" s="105"/>
      <c r="E531" s="103" t="s">
        <v>40</v>
      </c>
      <c r="F531" s="177"/>
      <c r="G531" s="105"/>
      <c r="H531" s="31"/>
      <c r="I531" s="7">
        <f>I528+1</f>
        <v>37</v>
      </c>
      <c r="J531" s="601">
        <v>31</v>
      </c>
      <c r="K531" s="351" t="s">
        <v>39</v>
      </c>
      <c r="L531" s="352"/>
      <c r="M531" s="269"/>
      <c r="N531" s="612"/>
      <c r="O531" s="269"/>
      <c r="P531" s="213"/>
      <c r="Q531" s="331"/>
      <c r="R531" s="250"/>
      <c r="S531" s="250"/>
      <c r="T531" s="269"/>
      <c r="U531" s="213"/>
      <c r="V531" s="338"/>
      <c r="W531" s="331"/>
      <c r="X531" s="331"/>
      <c r="Y531" s="250"/>
      <c r="Z531" s="333"/>
      <c r="AA531" s="260"/>
      <c r="AC531" s="555"/>
      <c r="AD531" s="15"/>
      <c r="AE531" s="17"/>
      <c r="AF531" s="17"/>
      <c r="AG531" s="17"/>
      <c r="AH531" s="17"/>
      <c r="AI531" s="17"/>
    </row>
    <row r="532" spans="1:35" ht="15.75">
      <c r="A532" s="149">
        <f>HLOOKUP(G500,cwccis,VLOOKUP(J531,row,2))</f>
        <v>1.0382499999999999</v>
      </c>
      <c r="B532" s="149">
        <f>HLOOKUP(G501,cwccis,VLOOKUP(J531,row,2))</f>
        <v>1</v>
      </c>
      <c r="C532" s="150">
        <f>HLOOKUP(G532,cwccis,VLOOKUP(J531,row,2))</f>
        <v>1</v>
      </c>
      <c r="D532" s="145" t="str">
        <f>FIXED(HLOOKUP(G532,cwccis,4),0,TRUE)&amp;HLOOKUP(G532,cwccis,5)</f>
        <v>2020(Jan - Mar)</v>
      </c>
      <c r="E532" s="145">
        <f>J530</f>
        <v>0</v>
      </c>
      <c r="F532" s="175" t="s">
        <v>855</v>
      </c>
      <c r="G532" s="126" t="s">
        <v>863</v>
      </c>
      <c r="H532" s="30"/>
      <c r="I532" s="7">
        <f>I530+1</f>
        <v>1</v>
      </c>
      <c r="J532" s="347">
        <f>'Input '!$D$24</f>
        <v>0.1</v>
      </c>
      <c r="K532" s="349" t="s">
        <v>49</v>
      </c>
      <c r="L532" s="348">
        <f>L514*J532</f>
        <v>0</v>
      </c>
      <c r="M532" s="330">
        <f>L532*N532</f>
        <v>0</v>
      </c>
      <c r="N532" s="607">
        <v>0.1</v>
      </c>
      <c r="O532" s="249">
        <f>M532+L532</f>
        <v>0</v>
      </c>
      <c r="P532" s="387"/>
      <c r="Q532" s="396">
        <f>IF(O532=0,0,B532/A532-1)</f>
        <v>0</v>
      </c>
      <c r="R532" s="249">
        <f>SUM(+L532*(1+Q532),0)</f>
        <v>0</v>
      </c>
      <c r="S532" s="249">
        <f>SUM(+M532*(1+Q532),0)</f>
        <v>0</v>
      </c>
      <c r="T532" s="249">
        <f>S532+R532</f>
        <v>0</v>
      </c>
      <c r="U532" s="387"/>
      <c r="V532" s="397">
        <f>IF(T532=0,0,G532)</f>
        <v>0</v>
      </c>
      <c r="W532" s="398">
        <f>IF(L532=0,0,C532/B532-1)</f>
        <v>0</v>
      </c>
      <c r="X532" s="398"/>
      <c r="Y532" s="249">
        <f>SUM(+R532*(1+W532),0)</f>
        <v>0</v>
      </c>
      <c r="Z532" s="360">
        <f>SUM(+S532*(1+W532),0)</f>
        <v>0</v>
      </c>
      <c r="AA532" s="260">
        <f>Y532+Z532</f>
        <v>0</v>
      </c>
      <c r="AC532" s="561">
        <f>AA532</f>
        <v>0</v>
      </c>
      <c r="AD532" s="15"/>
      <c r="AE532" s="17"/>
      <c r="AF532" s="17"/>
      <c r="AG532" s="17"/>
      <c r="AH532" s="17"/>
      <c r="AI532" s="17"/>
    </row>
    <row r="533" spans="1:35" ht="15">
      <c r="A533" s="149">
        <f t="shared" ref="A533:C534" si="372">A532</f>
        <v>1.0382499999999999</v>
      </c>
      <c r="B533" s="149">
        <f t="shared" si="372"/>
        <v>1</v>
      </c>
      <c r="C533" s="152">
        <f t="shared" si="372"/>
        <v>1</v>
      </c>
      <c r="D533" s="145" t="str">
        <f>FIXED(HLOOKUP(G533,cwccis,4),0,TRUE)&amp;HLOOKUP(G533,cwccis,5)</f>
        <v>2020(Jan - Mar)</v>
      </c>
      <c r="E533" s="145">
        <f>J530</f>
        <v>0</v>
      </c>
      <c r="F533" s="176" t="s">
        <v>414</v>
      </c>
      <c r="G533" s="151" t="str">
        <f>G525</f>
        <v>2020Q2</v>
      </c>
      <c r="H533" s="30"/>
      <c r="I533" s="7">
        <f t="shared" si="339"/>
        <v>2</v>
      </c>
      <c r="J533" s="347">
        <f>'Input '!$D$25</f>
        <v>0.02</v>
      </c>
      <c r="K533" s="349" t="s">
        <v>48</v>
      </c>
      <c r="L533" s="348">
        <f>L514*J533</f>
        <v>0</v>
      </c>
      <c r="M533" s="330">
        <f>L533*N533</f>
        <v>0</v>
      </c>
      <c r="N533" s="440">
        <f>N532</f>
        <v>0.1</v>
      </c>
      <c r="O533" s="249">
        <f>M533+L533</f>
        <v>0</v>
      </c>
      <c r="P533" s="387"/>
      <c r="Q533" s="396">
        <f>IF(O533=0,0,B533/A533-1)</f>
        <v>0</v>
      </c>
      <c r="R533" s="249">
        <f>SUM(+L533*(1+Q533),0)</f>
        <v>0</v>
      </c>
      <c r="S533" s="249">
        <f>SUM(+M533*(1+Q533),0)</f>
        <v>0</v>
      </c>
      <c r="T533" s="249">
        <f>S533+R533</f>
        <v>0</v>
      </c>
      <c r="U533" s="387"/>
      <c r="V533" s="397">
        <f>IF(T533=0,0,G533)</f>
        <v>0</v>
      </c>
      <c r="W533" s="398">
        <f>IF(L533=0,0,C533/B533-1)</f>
        <v>0</v>
      </c>
      <c r="X533" s="398"/>
      <c r="Y533" s="249">
        <f>SUM(+R533*(1+W533),0)</f>
        <v>0</v>
      </c>
      <c r="Z533" s="360">
        <f>SUM(+S533*(1+W533),0)</f>
        <v>0</v>
      </c>
      <c r="AA533" s="260">
        <f>Y533+Z533</f>
        <v>0</v>
      </c>
      <c r="AC533" s="561">
        <f>AA533</f>
        <v>0</v>
      </c>
      <c r="AD533" s="15"/>
      <c r="AE533" s="17"/>
      <c r="AF533" s="17"/>
      <c r="AG533" s="17"/>
      <c r="AH533" s="17"/>
      <c r="AI533" s="17"/>
    </row>
    <row r="534" spans="1:35" ht="15">
      <c r="A534" s="149">
        <f t="shared" si="372"/>
        <v>1.0382499999999999</v>
      </c>
      <c r="B534" s="149">
        <f t="shared" si="372"/>
        <v>1</v>
      </c>
      <c r="C534" s="152">
        <f t="shared" si="372"/>
        <v>1</v>
      </c>
      <c r="D534" s="145" t="str">
        <f>FIXED(HLOOKUP(G534,cwccis,4),0,TRUE)&amp;HLOOKUP(G534,cwccis,5)</f>
        <v>2020(Jan - Mar)</v>
      </c>
      <c r="E534" s="145">
        <f>J530</f>
        <v>0</v>
      </c>
      <c r="F534" s="176" t="s">
        <v>414</v>
      </c>
      <c r="G534" s="151" t="str">
        <f>G525</f>
        <v>2020Q2</v>
      </c>
      <c r="H534" s="30"/>
      <c r="I534" s="7">
        <f t="shared" si="339"/>
        <v>3</v>
      </c>
      <c r="J534" s="347">
        <f>'Input '!$D$26</f>
        <v>2.5000000000000001E-2</v>
      </c>
      <c r="K534" s="349" t="s">
        <v>42</v>
      </c>
      <c r="L534" s="348">
        <f>L514*J534</f>
        <v>0</v>
      </c>
      <c r="M534" s="330">
        <f>L534*N534</f>
        <v>0</v>
      </c>
      <c r="N534" s="440">
        <f>N533</f>
        <v>0.1</v>
      </c>
      <c r="O534" s="249">
        <f>M534+L534</f>
        <v>0</v>
      </c>
      <c r="P534" s="387"/>
      <c r="Q534" s="396">
        <f>IF(O534=0,0,B534/A534-1)</f>
        <v>0</v>
      </c>
      <c r="R534" s="249">
        <f>SUM(+L534*(1+Q534),0)</f>
        <v>0</v>
      </c>
      <c r="S534" s="249">
        <f>SUM(+M534*(1+Q534),0)</f>
        <v>0</v>
      </c>
      <c r="T534" s="249">
        <f>S534+R534</f>
        <v>0</v>
      </c>
      <c r="U534" s="387"/>
      <c r="V534" s="397">
        <f>IF(T534=0,0,G534)</f>
        <v>0</v>
      </c>
      <c r="W534" s="398">
        <f>IF(L534=0,0,C534/B534-1)</f>
        <v>0</v>
      </c>
      <c r="X534" s="398"/>
      <c r="Y534" s="249">
        <f>SUM(+R534*(1+W534),0)</f>
        <v>0</v>
      </c>
      <c r="Z534" s="360">
        <f>SUM(+S534*(1+W534),0)</f>
        <v>0</v>
      </c>
      <c r="AA534" s="260">
        <f>Y534+Z534</f>
        <v>0</v>
      </c>
      <c r="AC534" s="561">
        <f>AA534</f>
        <v>0</v>
      </c>
      <c r="AD534" s="15"/>
      <c r="AE534" s="17"/>
      <c r="AF534" s="17"/>
      <c r="AG534" s="17"/>
      <c r="AH534" s="17"/>
      <c r="AI534" s="17"/>
    </row>
    <row r="535" spans="1:35" ht="15.75" thickBot="1">
      <c r="A535" s="85"/>
      <c r="B535" s="65"/>
      <c r="C535" s="65"/>
      <c r="D535" s="92"/>
      <c r="E535" s="92"/>
      <c r="F535" s="746" t="s">
        <v>930</v>
      </c>
      <c r="G535" s="737">
        <f>SUM(L532:L534)</f>
        <v>0</v>
      </c>
      <c r="H535" s="35"/>
      <c r="I535" s="7">
        <f t="shared" si="339"/>
        <v>4</v>
      </c>
      <c r="J535" s="347"/>
      <c r="K535" s="413"/>
      <c r="L535" s="414"/>
      <c r="M535" s="444"/>
      <c r="N535" s="608"/>
      <c r="O535" s="290"/>
      <c r="P535" s="416"/>
      <c r="Q535" s="417"/>
      <c r="R535" s="290"/>
      <c r="S535" s="290"/>
      <c r="T535" s="290"/>
      <c r="U535" s="416"/>
      <c r="V535" s="353"/>
      <c r="W535" s="375"/>
      <c r="X535" s="375"/>
      <c r="Y535" s="290"/>
      <c r="Z535" s="354"/>
      <c r="AA535" s="355"/>
      <c r="AC535" s="563"/>
      <c r="AD535" s="15"/>
      <c r="AE535" s="17"/>
      <c r="AF535" s="17"/>
      <c r="AG535" s="17"/>
      <c r="AH535" s="17"/>
      <c r="AI535" s="17"/>
    </row>
    <row r="536" spans="1:35" ht="15.75" thickTop="1">
      <c r="A536" s="85"/>
      <c r="B536" s="94"/>
      <c r="C536" s="94"/>
      <c r="D536" s="92"/>
      <c r="E536" s="92"/>
      <c r="H536" s="35"/>
      <c r="I536" s="7">
        <f t="shared" si="339"/>
        <v>5</v>
      </c>
      <c r="J536" s="247"/>
      <c r="K536" s="259" t="s">
        <v>69</v>
      </c>
      <c r="L536" s="357">
        <f>(SUM(L514:L535))</f>
        <v>0</v>
      </c>
      <c r="M536" s="358">
        <f>(SUM(M514:M535))</f>
        <v>0</v>
      </c>
      <c r="N536" s="418"/>
      <c r="O536" s="419">
        <f>L536+M536</f>
        <v>0</v>
      </c>
      <c r="P536" s="379"/>
      <c r="Q536" s="247"/>
      <c r="R536" s="358">
        <f>(SUM(R514:R535))</f>
        <v>0</v>
      </c>
      <c r="S536" s="358">
        <f>(SUM(S514:S535))</f>
        <v>0</v>
      </c>
      <c r="T536" s="419">
        <f>R536+S536</f>
        <v>0</v>
      </c>
      <c r="U536" s="379"/>
      <c r="V536" s="420"/>
      <c r="W536" s="385"/>
      <c r="X536" s="385"/>
      <c r="Y536" s="358">
        <f>(SUM(Y514:Y535))</f>
        <v>0</v>
      </c>
      <c r="Z536" s="421">
        <f>(SUM(Z514:Z535))</f>
        <v>0</v>
      </c>
      <c r="AA536" s="422">
        <f>Y536+Z536</f>
        <v>0</v>
      </c>
      <c r="AC536" s="564">
        <f>SUM(AC490:AC535)</f>
        <v>0</v>
      </c>
      <c r="AD536" s="23" t="s">
        <v>6</v>
      </c>
      <c r="AE536" s="18"/>
      <c r="AF536" s="17"/>
      <c r="AG536" s="17"/>
      <c r="AH536" s="17"/>
      <c r="AI536" s="17"/>
    </row>
    <row r="537" spans="1:35" ht="15">
      <c r="A537" s="85"/>
      <c r="B537" s="94"/>
      <c r="C537" s="94"/>
      <c r="D537" s="92"/>
      <c r="E537" s="92"/>
      <c r="H537" s="35"/>
      <c r="I537" s="7">
        <f t="shared" si="339"/>
        <v>6</v>
      </c>
      <c r="J537" s="423"/>
      <c r="K537" s="424"/>
      <c r="L537" s="425"/>
      <c r="M537" s="425"/>
      <c r="N537" s="426"/>
      <c r="O537" s="425"/>
      <c r="P537" s="427"/>
      <c r="Q537" s="423"/>
      <c r="R537" s="428"/>
      <c r="S537" s="428"/>
      <c r="T537" s="428"/>
      <c r="U537" s="427"/>
      <c r="V537" s="423"/>
      <c r="W537" s="423"/>
      <c r="X537" s="423"/>
      <c r="Y537" s="428"/>
      <c r="Z537" s="368"/>
      <c r="AA537" s="368"/>
      <c r="AC537" s="561">
        <f>AA536</f>
        <v>0</v>
      </c>
      <c r="AD537" s="15"/>
      <c r="AE537" s="17"/>
      <c r="AF537" s="17"/>
      <c r="AG537" s="17"/>
      <c r="AH537" s="17"/>
      <c r="AI537" s="17"/>
    </row>
    <row r="538" spans="1:35">
      <c r="I538" s="7">
        <v>1</v>
      </c>
    </row>
    <row r="539" spans="1:35">
      <c r="I539" s="7">
        <f>I538+1</f>
        <v>2</v>
      </c>
    </row>
    <row r="540" spans="1:35">
      <c r="I540" s="7">
        <f t="shared" ref="I540:I581" si="373">I539+1</f>
        <v>3</v>
      </c>
    </row>
    <row r="541" spans="1:35">
      <c r="I541" s="7">
        <f t="shared" si="373"/>
        <v>4</v>
      </c>
    </row>
    <row r="542" spans="1:35">
      <c r="I542" s="7">
        <f t="shared" si="373"/>
        <v>5</v>
      </c>
    </row>
    <row r="543" spans="1:35">
      <c r="I543" s="7">
        <f t="shared" si="373"/>
        <v>6</v>
      </c>
    </row>
    <row r="544" spans="1:35">
      <c r="I544" s="7">
        <f t="shared" si="373"/>
        <v>7</v>
      </c>
    </row>
    <row r="545" spans="9:9">
      <c r="I545" s="7">
        <f t="shared" si="373"/>
        <v>8</v>
      </c>
    </row>
    <row r="546" spans="9:9">
      <c r="I546" s="7">
        <f t="shared" si="373"/>
        <v>9</v>
      </c>
    </row>
    <row r="547" spans="9:9">
      <c r="I547" s="7">
        <f t="shared" si="373"/>
        <v>10</v>
      </c>
    </row>
    <row r="548" spans="9:9">
      <c r="I548" s="7">
        <f t="shared" si="373"/>
        <v>11</v>
      </c>
    </row>
    <row r="549" spans="9:9">
      <c r="I549" s="7">
        <f t="shared" si="373"/>
        <v>12</v>
      </c>
    </row>
    <row r="550" spans="9:9">
      <c r="I550" s="7">
        <f t="shared" si="373"/>
        <v>13</v>
      </c>
    </row>
    <row r="551" spans="9:9">
      <c r="I551" s="7">
        <f t="shared" si="373"/>
        <v>14</v>
      </c>
    </row>
    <row r="552" spans="9:9">
      <c r="I552" s="7">
        <f t="shared" si="373"/>
        <v>15</v>
      </c>
    </row>
    <row r="553" spans="9:9">
      <c r="I553" s="7">
        <f t="shared" si="373"/>
        <v>16</v>
      </c>
    </row>
    <row r="554" spans="9:9">
      <c r="I554" s="7">
        <f t="shared" si="373"/>
        <v>17</v>
      </c>
    </row>
    <row r="555" spans="9:9">
      <c r="I555" s="7">
        <f t="shared" si="373"/>
        <v>18</v>
      </c>
    </row>
    <row r="556" spans="9:9">
      <c r="I556" s="7">
        <f t="shared" si="373"/>
        <v>19</v>
      </c>
    </row>
    <row r="557" spans="9:9">
      <c r="I557" s="7">
        <f t="shared" si="373"/>
        <v>20</v>
      </c>
    </row>
    <row r="558" spans="9:9">
      <c r="I558" s="7">
        <f t="shared" si="373"/>
        <v>21</v>
      </c>
    </row>
    <row r="559" spans="9:9">
      <c r="I559" s="7">
        <f t="shared" si="373"/>
        <v>22</v>
      </c>
    </row>
    <row r="560" spans="9:9">
      <c r="I560" s="7">
        <f t="shared" si="373"/>
        <v>23</v>
      </c>
    </row>
    <row r="561" spans="9:9">
      <c r="I561" s="7">
        <f t="shared" si="373"/>
        <v>24</v>
      </c>
    </row>
    <row r="562" spans="9:9">
      <c r="I562" s="7">
        <f t="shared" si="373"/>
        <v>25</v>
      </c>
    </row>
    <row r="563" spans="9:9">
      <c r="I563" s="7">
        <f t="shared" si="373"/>
        <v>26</v>
      </c>
    </row>
    <row r="564" spans="9:9">
      <c r="I564" s="7">
        <f t="shared" si="373"/>
        <v>27</v>
      </c>
    </row>
    <row r="565" spans="9:9">
      <c r="I565" s="7">
        <f t="shared" si="373"/>
        <v>28</v>
      </c>
    </row>
    <row r="566" spans="9:9">
      <c r="I566" s="7">
        <f t="shared" si="373"/>
        <v>29</v>
      </c>
    </row>
    <row r="567" spans="9:9">
      <c r="I567" s="7">
        <f t="shared" si="373"/>
        <v>30</v>
      </c>
    </row>
    <row r="568" spans="9:9">
      <c r="I568" s="7">
        <f t="shared" si="373"/>
        <v>31</v>
      </c>
    </row>
    <row r="569" spans="9:9">
      <c r="I569" s="7">
        <f t="shared" si="373"/>
        <v>32</v>
      </c>
    </row>
    <row r="570" spans="9:9">
      <c r="I570" s="7">
        <f t="shared" si="373"/>
        <v>33</v>
      </c>
    </row>
    <row r="571" spans="9:9">
      <c r="I571" s="7">
        <f t="shared" si="373"/>
        <v>34</v>
      </c>
    </row>
    <row r="572" spans="9:9">
      <c r="I572" s="7">
        <f t="shared" si="373"/>
        <v>35</v>
      </c>
    </row>
    <row r="573" spans="9:9">
      <c r="I573" s="7">
        <f t="shared" si="373"/>
        <v>36</v>
      </c>
    </row>
    <row r="574" spans="9:9">
      <c r="I574" s="7">
        <f t="shared" si="373"/>
        <v>37</v>
      </c>
    </row>
    <row r="575" spans="9:9">
      <c r="I575" s="7">
        <f t="shared" si="373"/>
        <v>38</v>
      </c>
    </row>
    <row r="576" spans="9:9">
      <c r="I576" s="7">
        <f t="shared" si="373"/>
        <v>39</v>
      </c>
    </row>
    <row r="577" spans="9:9">
      <c r="I577" s="7">
        <f t="shared" si="373"/>
        <v>40</v>
      </c>
    </row>
    <row r="578" spans="9:9">
      <c r="I578" s="7">
        <f t="shared" si="373"/>
        <v>41</v>
      </c>
    </row>
    <row r="579" spans="9:9">
      <c r="I579" s="7">
        <f t="shared" si="373"/>
        <v>42</v>
      </c>
    </row>
    <row r="580" spans="9:9">
      <c r="I580" s="7">
        <f t="shared" si="373"/>
        <v>43</v>
      </c>
    </row>
    <row r="581" spans="9:9">
      <c r="I581" s="7">
        <f t="shared" si="373"/>
        <v>44</v>
      </c>
    </row>
  </sheetData>
  <sortState xmlns:xlrd2="http://schemas.microsoft.com/office/spreadsheetml/2017/richdata2" ref="V74:V81">
    <sortCondition ref="V74"/>
  </sortState>
  <mergeCells count="94">
    <mergeCell ref="L162:N162"/>
    <mergeCell ref="Q162:S162"/>
    <mergeCell ref="J112:K112"/>
    <mergeCell ref="J65:K65"/>
    <mergeCell ref="L160:O160"/>
    <mergeCell ref="Q160:T160"/>
    <mergeCell ref="L161:N161"/>
    <mergeCell ref="Q161:S161"/>
    <mergeCell ref="K156:R156"/>
    <mergeCell ref="J160:K160"/>
    <mergeCell ref="Q65:T65"/>
    <mergeCell ref="V160:AA160"/>
    <mergeCell ref="L66:N66"/>
    <mergeCell ref="L67:N67"/>
    <mergeCell ref="Q66:S66"/>
    <mergeCell ref="Q67:S67"/>
    <mergeCell ref="L113:N113"/>
    <mergeCell ref="Q113:S113"/>
    <mergeCell ref="L114:N114"/>
    <mergeCell ref="Q114:S114"/>
    <mergeCell ref="K108:R108"/>
    <mergeCell ref="L112:O112"/>
    <mergeCell ref="Q112:T112"/>
    <mergeCell ref="V112:AA112"/>
    <mergeCell ref="K52:K53"/>
    <mergeCell ref="K54:K55"/>
    <mergeCell ref="L65:O65"/>
    <mergeCell ref="X11:AA11"/>
    <mergeCell ref="W14:W15"/>
    <mergeCell ref="Q11:W11"/>
    <mergeCell ref="K61:R61"/>
    <mergeCell ref="V65:AA65"/>
    <mergeCell ref="B204:F204"/>
    <mergeCell ref="B252:F252"/>
    <mergeCell ref="B300:F300"/>
    <mergeCell ref="L210:N210"/>
    <mergeCell ref="K6:R6"/>
    <mergeCell ref="J11:K11"/>
    <mergeCell ref="B61:F61"/>
    <mergeCell ref="B156:F156"/>
    <mergeCell ref="B108:F108"/>
    <mergeCell ref="L11:O11"/>
    <mergeCell ref="K40:K41"/>
    <mergeCell ref="K42:K43"/>
    <mergeCell ref="K44:K45"/>
    <mergeCell ref="K46:K47"/>
    <mergeCell ref="K48:K49"/>
    <mergeCell ref="K50:K51"/>
    <mergeCell ref="B348:F348"/>
    <mergeCell ref="B396:F396"/>
    <mergeCell ref="Q448:T448"/>
    <mergeCell ref="J208:K208"/>
    <mergeCell ref="L208:O208"/>
    <mergeCell ref="Q208:T208"/>
    <mergeCell ref="J304:K304"/>
    <mergeCell ref="L304:O304"/>
    <mergeCell ref="Q304:T304"/>
    <mergeCell ref="L257:N257"/>
    <mergeCell ref="L258:N258"/>
    <mergeCell ref="L354:N354"/>
    <mergeCell ref="L401:N401"/>
    <mergeCell ref="J400:K400"/>
    <mergeCell ref="L400:O400"/>
    <mergeCell ref="L402:N402"/>
    <mergeCell ref="L497:N497"/>
    <mergeCell ref="L498:N498"/>
    <mergeCell ref="L450:N450"/>
    <mergeCell ref="B444:F444"/>
    <mergeCell ref="J448:K448"/>
    <mergeCell ref="L448:O448"/>
    <mergeCell ref="B492:F492"/>
    <mergeCell ref="L449:N449"/>
    <mergeCell ref="V256:AA256"/>
    <mergeCell ref="L209:N209"/>
    <mergeCell ref="L305:N305"/>
    <mergeCell ref="L306:N306"/>
    <mergeCell ref="L353:N353"/>
    <mergeCell ref="Q256:T256"/>
    <mergeCell ref="Q400:T400"/>
    <mergeCell ref="V448:AA448"/>
    <mergeCell ref="K56:K57"/>
    <mergeCell ref="V400:AA400"/>
    <mergeCell ref="J496:K496"/>
    <mergeCell ref="L496:O496"/>
    <mergeCell ref="Q496:T496"/>
    <mergeCell ref="V496:AA496"/>
    <mergeCell ref="V304:AA304"/>
    <mergeCell ref="J352:K352"/>
    <mergeCell ref="L352:O352"/>
    <mergeCell ref="Q352:T352"/>
    <mergeCell ref="V352:AA352"/>
    <mergeCell ref="V208:AA208"/>
    <mergeCell ref="J256:K256"/>
    <mergeCell ref="L256:O256"/>
  </mergeCells>
  <phoneticPr fontId="16" type="noConversion"/>
  <conditionalFormatting sqref="I1:AD1">
    <cfRule type="expression" dxfId="1" priority="1">
      <formula>$AA$1&lt;&gt;0</formula>
    </cfRule>
  </conditionalFormatting>
  <conditionalFormatting sqref="AC105">
    <cfRule type="cellIs" dxfId="0" priority="3" operator="notEqual">
      <formula>AC104</formula>
    </cfRule>
  </conditionalFormatting>
  <dataValidations xWindow="2846" yWindow="630" count="3">
    <dataValidation type="list" allowBlank="1" showInputMessage="1" showErrorMessage="1" promptTitle="Time Period" prompt="Select Time Period that best the requirement" sqref="G310:G321 G214:G225 G484 G244 G292 G228 G135 G527 G148 G276 G180 G372 G375 G388 G406:G417 G471 G423 G87 G231 G84 G100 G516 G454:G465 G519 G358:G369 G132 G183 G118:G129 G196 G468 G532 G262:G273 G327 G340 G279 G324 G420 G436 G166:G177 G502:G513 G95 G143 G191 G239 G287 G335 G383 G431 G479 G71:G81 G97 G145 G193 G241 G289 G337 G385 G433 G481 G529" xr:uid="{00000000-0002-0000-0200-000000000000}">
      <formula1>time</formula1>
    </dataValidation>
    <dataValidation type="list" allowBlank="1" showInputMessage="1" showErrorMessage="1" promptTitle="Select WBS Code" prompt="Select WBS Code" sqref="J168:J175 J19:J26 J278 J408:J415 J456:J463 J470 J134 J73:J80 J120:J127 J504:J511 J99 J86 J182 J312:J319 J422 J230 J360:J367 J264:J271 J216:J223 J374 J518 J326 J147 J195 J243 J291 J339 J387 J435 J483 J531" xr:uid="{00000000-0002-0000-0200-000001000000}">
      <formula1>cwbs</formula1>
    </dataValidation>
    <dataValidation type="list" allowBlank="1" showInputMessage="1" showErrorMessage="1" promptTitle="Time Period" prompt="Select Time Period that best the requirement" sqref="G69 G404 G356 G260 G212 G164 G452 G308 G116 G500" xr:uid="{00000000-0002-0000-0200-000002000000}">
      <formula1>FiscalYearQ1</formula1>
    </dataValidation>
  </dataValidations>
  <printOptions horizontalCentered="1"/>
  <pageMargins left="0.5" right="0.5" top="0.77" bottom="0.5" header="0.5" footer="0.5"/>
  <pageSetup scale="59" fitToHeight="10" orientation="landscape" blackAndWhite="1" r:id="rId1"/>
  <headerFooter alignWithMargins="0">
    <oddHeader>&amp;C&amp;"Arial,Bold"&amp;12**** TOTAL PROJECT COST SUMMARY ****&amp;RPrinted:&amp;D 
Page &amp;P of &amp;N</oddHeader>
    <oddFooter>&amp;LFilename: &amp;F
&amp;A</oddFooter>
  </headerFooter>
  <rowBreaks count="10" manualBreakCount="10">
    <brk id="58" min="9" max="25" man="1"/>
    <brk id="105" min="9" max="25" man="1"/>
    <brk id="153" min="9" max="25" man="1"/>
    <brk id="201" max="16383" man="1"/>
    <brk id="249" max="16383" man="1"/>
    <brk id="297" max="16383" man="1"/>
    <brk id="345" max="16383" man="1"/>
    <brk id="393" max="16383" man="1"/>
    <brk id="441" min="9" max="26" man="1"/>
    <brk id="489" max="16383" man="1"/>
  </rowBreaks>
  <colBreaks count="1" manualBreakCount="1">
    <brk id="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99"/>
  <sheetViews>
    <sheetView zoomScale="70" zoomScaleNormal="70" workbookViewId="0"/>
  </sheetViews>
  <sheetFormatPr defaultColWidth="8.85546875" defaultRowHeight="50.45" customHeight="1"/>
  <cols>
    <col min="1" max="1" width="31.85546875" style="521" customWidth="1"/>
    <col min="2" max="2" width="20.7109375" style="521" customWidth="1"/>
    <col min="3" max="3" width="61.42578125" style="521" customWidth="1"/>
    <col min="4" max="4" width="68.140625" style="521" customWidth="1"/>
    <col min="5" max="5" width="23.28515625" style="521" customWidth="1"/>
    <col min="6" max="6" width="18.28515625" style="521" customWidth="1"/>
    <col min="7" max="7" width="20.140625" style="521" customWidth="1"/>
    <col min="8" max="16384" width="8.85546875" style="521"/>
  </cols>
  <sheetData>
    <row r="1" spans="1:15" ht="16.899999999999999" customHeight="1">
      <c r="B1" s="522"/>
      <c r="C1" s="522"/>
      <c r="D1" s="522"/>
      <c r="E1" s="522"/>
      <c r="F1" s="522"/>
      <c r="G1" s="522"/>
      <c r="H1" s="522"/>
      <c r="I1" s="522"/>
      <c r="J1" s="522"/>
      <c r="K1" s="522"/>
      <c r="L1" s="522"/>
      <c r="M1" s="522"/>
      <c r="N1" s="522"/>
      <c r="O1" s="522"/>
    </row>
    <row r="2" spans="1:15" s="523" customFormat="1" ht="50.45" customHeight="1">
      <c r="B2" s="852" t="s">
        <v>430</v>
      </c>
      <c r="C2" s="852"/>
      <c r="D2" s="852"/>
      <c r="E2" s="852"/>
      <c r="F2" s="852"/>
      <c r="G2" s="524"/>
      <c r="H2" s="524"/>
      <c r="I2" s="524"/>
      <c r="J2" s="524"/>
      <c r="K2" s="524"/>
      <c r="L2" s="524"/>
      <c r="M2" s="524"/>
      <c r="N2" s="524"/>
      <c r="O2" s="524"/>
    </row>
    <row r="3" spans="1:15" s="523" customFormat="1" ht="72.599999999999994" customHeight="1">
      <c r="B3" s="852" t="s">
        <v>676</v>
      </c>
      <c r="C3" s="852"/>
      <c r="D3" s="852"/>
      <c r="E3" s="852"/>
      <c r="F3" s="852"/>
      <c r="G3" s="524"/>
      <c r="H3" s="524"/>
      <c r="I3" s="524"/>
      <c r="J3" s="524"/>
      <c r="K3" s="524"/>
      <c r="L3" s="524"/>
      <c r="M3" s="524"/>
      <c r="N3" s="524"/>
      <c r="O3" s="524"/>
    </row>
    <row r="4" spans="1:15" s="523" customFormat="1" ht="67.900000000000006" customHeight="1">
      <c r="B4" s="852" t="s">
        <v>431</v>
      </c>
      <c r="C4" s="852"/>
      <c r="D4" s="852"/>
      <c r="E4" s="852"/>
      <c r="F4" s="852"/>
      <c r="G4" s="524"/>
      <c r="H4" s="524"/>
      <c r="I4" s="524"/>
      <c r="J4" s="524"/>
      <c r="K4" s="524"/>
      <c r="L4" s="524"/>
      <c r="M4" s="524"/>
      <c r="N4" s="524"/>
      <c r="O4" s="524"/>
    </row>
    <row r="5" spans="1:15" s="523" customFormat="1" ht="21.6" customHeight="1" thickBot="1">
      <c r="B5" s="525"/>
      <c r="C5" s="525"/>
      <c r="D5" s="526"/>
      <c r="E5" s="855"/>
      <c r="F5" s="855"/>
      <c r="G5" s="855"/>
      <c r="H5" s="524"/>
      <c r="I5" s="524"/>
      <c r="J5" s="524"/>
      <c r="K5" s="524"/>
      <c r="L5" s="524"/>
      <c r="M5" s="524"/>
      <c r="N5" s="524"/>
      <c r="O5" s="524"/>
    </row>
    <row r="6" spans="1:15" s="523" customFormat="1" ht="30.6" customHeight="1" thickBot="1">
      <c r="A6" s="853" t="s">
        <v>485</v>
      </c>
      <c r="B6" s="858" t="s">
        <v>432</v>
      </c>
      <c r="C6" s="858" t="s">
        <v>433</v>
      </c>
      <c r="D6" s="858" t="s">
        <v>434</v>
      </c>
      <c r="E6" s="856" t="s">
        <v>435</v>
      </c>
      <c r="F6" s="857"/>
      <c r="G6" s="527" t="s">
        <v>436</v>
      </c>
    </row>
    <row r="7" spans="1:15" s="530" customFormat="1" ht="28.15" customHeight="1" thickTop="1" thickBot="1">
      <c r="A7" s="853"/>
      <c r="B7" s="859"/>
      <c r="C7" s="859"/>
      <c r="D7" s="859"/>
      <c r="E7" s="528" t="s">
        <v>437</v>
      </c>
      <c r="F7" s="861" t="s">
        <v>438</v>
      </c>
      <c r="G7" s="529" t="s">
        <v>439</v>
      </c>
      <c r="I7" s="521"/>
    </row>
    <row r="8" spans="1:15" s="533" customFormat="1" ht="50.45" customHeight="1" thickTop="1" thickBot="1">
      <c r="A8" s="854"/>
      <c r="B8" s="860"/>
      <c r="C8" s="860"/>
      <c r="D8" s="860"/>
      <c r="E8" s="531" t="s">
        <v>484</v>
      </c>
      <c r="F8" s="862"/>
      <c r="G8" s="532" t="s">
        <v>440</v>
      </c>
      <c r="I8" s="521"/>
    </row>
    <row r="9" spans="1:15" s="533" customFormat="1" ht="20.45" customHeight="1" thickTop="1">
      <c r="A9" s="534"/>
      <c r="B9" s="534"/>
      <c r="C9" s="534"/>
      <c r="D9" s="534"/>
      <c r="E9" s="534"/>
      <c r="F9" s="534"/>
      <c r="G9" s="534"/>
      <c r="I9" s="535"/>
    </row>
    <row r="10" spans="1:15" ht="50.45" customHeight="1">
      <c r="A10" s="536" t="s">
        <v>480</v>
      </c>
      <c r="B10" s="537" t="s">
        <v>441</v>
      </c>
      <c r="C10" s="538" t="s">
        <v>442</v>
      </c>
      <c r="D10" s="538" t="s">
        <v>443</v>
      </c>
      <c r="E10" s="539" t="s">
        <v>444</v>
      </c>
      <c r="F10" s="539" t="s">
        <v>444</v>
      </c>
      <c r="G10" s="539" t="s">
        <v>444</v>
      </c>
    </row>
    <row r="11" spans="1:15" ht="60.6" customHeight="1">
      <c r="A11" s="540" t="s">
        <v>480</v>
      </c>
      <c r="B11" s="541" t="s">
        <v>799</v>
      </c>
      <c r="C11" s="542" t="s">
        <v>445</v>
      </c>
      <c r="D11" s="542" t="s">
        <v>446</v>
      </c>
      <c r="E11" s="543" t="s">
        <v>444</v>
      </c>
      <c r="F11" s="543" t="s">
        <v>444</v>
      </c>
      <c r="G11" s="543" t="s">
        <v>444</v>
      </c>
    </row>
    <row r="12" spans="1:15" ht="61.9" customHeight="1">
      <c r="A12" s="540" t="s">
        <v>480</v>
      </c>
      <c r="B12" s="544">
        <v>30</v>
      </c>
      <c r="C12" s="542" t="s">
        <v>447</v>
      </c>
      <c r="D12" s="542" t="s">
        <v>448</v>
      </c>
      <c r="E12" s="543" t="s">
        <v>444</v>
      </c>
      <c r="F12" s="543" t="s">
        <v>444</v>
      </c>
      <c r="G12" s="543" t="s">
        <v>444</v>
      </c>
    </row>
    <row r="13" spans="1:15" ht="50.45" customHeight="1">
      <c r="A13" s="540" t="s">
        <v>480</v>
      </c>
      <c r="B13" s="544">
        <v>31</v>
      </c>
      <c r="C13" s="542" t="s">
        <v>381</v>
      </c>
      <c r="D13" s="542" t="s">
        <v>449</v>
      </c>
      <c r="E13" s="543" t="s">
        <v>444</v>
      </c>
      <c r="F13" s="543" t="s">
        <v>444</v>
      </c>
      <c r="G13" s="543" t="s">
        <v>444</v>
      </c>
    </row>
    <row r="14" spans="1:15" ht="50.45" customHeight="1">
      <c r="A14" s="540" t="s">
        <v>480</v>
      </c>
      <c r="B14" s="540"/>
      <c r="C14" s="542" t="s">
        <v>450</v>
      </c>
      <c r="D14" s="542" t="s">
        <v>451</v>
      </c>
      <c r="E14" s="543" t="s">
        <v>444</v>
      </c>
      <c r="F14" s="543" t="s">
        <v>444</v>
      </c>
      <c r="G14" s="543" t="s">
        <v>444</v>
      </c>
    </row>
    <row r="15" spans="1:15" ht="50.45" customHeight="1">
      <c r="A15" s="540" t="s">
        <v>480</v>
      </c>
      <c r="B15" s="544">
        <v>18</v>
      </c>
      <c r="C15" s="542" t="s">
        <v>452</v>
      </c>
      <c r="D15" s="542" t="s">
        <v>451</v>
      </c>
      <c r="E15" s="543" t="s">
        <v>444</v>
      </c>
      <c r="F15" s="543" t="s">
        <v>453</v>
      </c>
      <c r="G15" s="543" t="s">
        <v>444</v>
      </c>
    </row>
    <row r="16" spans="1:15" ht="50.45" customHeight="1">
      <c r="A16" s="540" t="s">
        <v>480</v>
      </c>
      <c r="B16" s="543" t="s">
        <v>454</v>
      </c>
      <c r="C16" s="542" t="s">
        <v>455</v>
      </c>
      <c r="D16" s="542" t="s">
        <v>456</v>
      </c>
      <c r="E16" s="543" t="s">
        <v>444</v>
      </c>
      <c r="F16" s="543" t="s">
        <v>444</v>
      </c>
      <c r="G16" s="543" t="s">
        <v>444</v>
      </c>
    </row>
    <row r="17" spans="1:7" ht="50.45" customHeight="1">
      <c r="A17" s="540" t="s">
        <v>480</v>
      </c>
      <c r="B17" s="543" t="s">
        <v>454</v>
      </c>
      <c r="C17" s="542" t="s">
        <v>457</v>
      </c>
      <c r="D17" s="542" t="s">
        <v>458</v>
      </c>
      <c r="E17" s="543" t="s">
        <v>397</v>
      </c>
      <c r="F17" s="543" t="s">
        <v>444</v>
      </c>
      <c r="G17" s="543" t="s">
        <v>444</v>
      </c>
    </row>
    <row r="18" spans="1:7" ht="50.45" customHeight="1">
      <c r="A18" s="540" t="s">
        <v>480</v>
      </c>
      <c r="B18" s="543" t="s">
        <v>454</v>
      </c>
      <c r="C18" s="542" t="s">
        <v>459</v>
      </c>
      <c r="D18" s="542" t="s">
        <v>460</v>
      </c>
      <c r="E18" s="543" t="s">
        <v>397</v>
      </c>
      <c r="F18" s="543" t="s">
        <v>444</v>
      </c>
      <c r="G18" s="543" t="s">
        <v>397</v>
      </c>
    </row>
    <row r="19" spans="1:7" ht="50.45" customHeight="1">
      <c r="A19" s="540" t="s">
        <v>480</v>
      </c>
      <c r="B19" s="543" t="s">
        <v>454</v>
      </c>
      <c r="C19" s="542" t="s">
        <v>461</v>
      </c>
      <c r="D19" s="543" t="s">
        <v>682</v>
      </c>
      <c r="E19" s="543" t="s">
        <v>397</v>
      </c>
      <c r="F19" s="543" t="s">
        <v>397</v>
      </c>
      <c r="G19" s="543" t="s">
        <v>444</v>
      </c>
    </row>
    <row r="20" spans="1:7" ht="50.45" customHeight="1">
      <c r="A20" s="540" t="s">
        <v>480</v>
      </c>
      <c r="B20" s="543" t="s">
        <v>454</v>
      </c>
      <c r="C20" s="542" t="s">
        <v>462</v>
      </c>
      <c r="D20" s="542" t="s">
        <v>463</v>
      </c>
      <c r="E20" s="543" t="s">
        <v>397</v>
      </c>
      <c r="F20" s="543" t="s">
        <v>444</v>
      </c>
      <c r="G20" s="543" t="s">
        <v>444</v>
      </c>
    </row>
    <row r="21" spans="1:7" ht="50.45" customHeight="1">
      <c r="A21" s="540" t="s">
        <v>479</v>
      </c>
      <c r="B21" s="544" t="s">
        <v>441</v>
      </c>
      <c r="C21" s="542" t="s">
        <v>464</v>
      </c>
      <c r="D21" s="542" t="s">
        <v>443</v>
      </c>
      <c r="E21" s="543" t="s">
        <v>444</v>
      </c>
      <c r="F21" s="543" t="s">
        <v>444</v>
      </c>
      <c r="G21" s="543" t="s">
        <v>444</v>
      </c>
    </row>
    <row r="22" spans="1:7" ht="50.45" customHeight="1">
      <c r="A22" s="540" t="s">
        <v>479</v>
      </c>
      <c r="B22" s="541" t="s">
        <v>481</v>
      </c>
      <c r="C22" s="542" t="s">
        <v>445</v>
      </c>
      <c r="D22" s="542" t="s">
        <v>465</v>
      </c>
      <c r="E22" s="543" t="s">
        <v>444</v>
      </c>
      <c r="F22" s="543" t="s">
        <v>444</v>
      </c>
      <c r="G22" s="543" t="s">
        <v>444</v>
      </c>
    </row>
    <row r="23" spans="1:7" ht="74.45" customHeight="1">
      <c r="A23" s="540" t="s">
        <v>479</v>
      </c>
      <c r="B23" s="544">
        <v>30</v>
      </c>
      <c r="C23" s="542" t="s">
        <v>447</v>
      </c>
      <c r="D23" s="542" t="s">
        <v>448</v>
      </c>
      <c r="E23" s="543" t="s">
        <v>444</v>
      </c>
      <c r="F23" s="543" t="s">
        <v>444</v>
      </c>
      <c r="G23" s="543" t="s">
        <v>444</v>
      </c>
    </row>
    <row r="24" spans="1:7" ht="50.45" customHeight="1">
      <c r="A24" s="540" t="s">
        <v>479</v>
      </c>
      <c r="B24" s="544">
        <v>31</v>
      </c>
      <c r="C24" s="542" t="s">
        <v>381</v>
      </c>
      <c r="D24" s="542" t="s">
        <v>449</v>
      </c>
      <c r="E24" s="543" t="s">
        <v>444</v>
      </c>
      <c r="F24" s="543" t="s">
        <v>444</v>
      </c>
      <c r="G24" s="543" t="s">
        <v>444</v>
      </c>
    </row>
    <row r="25" spans="1:7" ht="50.45" customHeight="1">
      <c r="A25" s="540" t="s">
        <v>479</v>
      </c>
      <c r="B25" s="540"/>
      <c r="C25" s="542" t="s">
        <v>450</v>
      </c>
      <c r="D25" s="542" t="s">
        <v>451</v>
      </c>
      <c r="E25" s="543" t="s">
        <v>444</v>
      </c>
      <c r="F25" s="543" t="s">
        <v>444</v>
      </c>
      <c r="G25" s="543" t="s">
        <v>444</v>
      </c>
    </row>
    <row r="26" spans="1:7" ht="50.45" customHeight="1">
      <c r="A26" s="540" t="s">
        <v>479</v>
      </c>
      <c r="B26" s="544">
        <v>18</v>
      </c>
      <c r="C26" s="542" t="s">
        <v>452</v>
      </c>
      <c r="D26" s="542" t="s">
        <v>451</v>
      </c>
      <c r="E26" s="543" t="s">
        <v>444</v>
      </c>
      <c r="F26" s="543" t="s">
        <v>453</v>
      </c>
      <c r="G26" s="543" t="s">
        <v>444</v>
      </c>
    </row>
    <row r="27" spans="1:7" ht="50.45" customHeight="1">
      <c r="A27" s="540" t="s">
        <v>479</v>
      </c>
      <c r="B27" s="543" t="s">
        <v>454</v>
      </c>
      <c r="C27" s="542" t="s">
        <v>466</v>
      </c>
      <c r="D27" s="542" t="s">
        <v>467</v>
      </c>
      <c r="E27" s="543" t="s">
        <v>444</v>
      </c>
      <c r="F27" s="543" t="s">
        <v>444</v>
      </c>
      <c r="G27" s="543" t="s">
        <v>444</v>
      </c>
    </row>
    <row r="28" spans="1:7" ht="50.45" customHeight="1">
      <c r="A28" s="540" t="s">
        <v>479</v>
      </c>
      <c r="B28" s="543" t="s">
        <v>454</v>
      </c>
      <c r="C28" s="542" t="s">
        <v>455</v>
      </c>
      <c r="D28" s="542" t="s">
        <v>456</v>
      </c>
      <c r="E28" s="543" t="s">
        <v>444</v>
      </c>
      <c r="F28" s="543" t="s">
        <v>444</v>
      </c>
      <c r="G28" s="543" t="s">
        <v>444</v>
      </c>
    </row>
    <row r="29" spans="1:7" ht="50.45" customHeight="1">
      <c r="A29" s="540" t="s">
        <v>479</v>
      </c>
      <c r="B29" s="543" t="s">
        <v>454</v>
      </c>
      <c r="C29" s="542" t="s">
        <v>457</v>
      </c>
      <c r="D29" s="542" t="s">
        <v>458</v>
      </c>
      <c r="E29" s="543" t="s">
        <v>397</v>
      </c>
      <c r="F29" s="543" t="s">
        <v>444</v>
      </c>
      <c r="G29" s="543" t="s">
        <v>444</v>
      </c>
    </row>
    <row r="30" spans="1:7" ht="50.45" customHeight="1">
      <c r="A30" s="540" t="s">
        <v>479</v>
      </c>
      <c r="B30" s="543" t="s">
        <v>454</v>
      </c>
      <c r="C30" s="542" t="s">
        <v>459</v>
      </c>
      <c r="D30" s="542" t="s">
        <v>468</v>
      </c>
      <c r="E30" s="543" t="s">
        <v>397</v>
      </c>
      <c r="F30" s="543" t="s">
        <v>444</v>
      </c>
      <c r="G30" s="543" t="s">
        <v>397</v>
      </c>
    </row>
    <row r="31" spans="1:7" ht="50.45" customHeight="1">
      <c r="A31" s="540" t="s">
        <v>479</v>
      </c>
      <c r="B31" s="543" t="s">
        <v>454</v>
      </c>
      <c r="C31" s="542" t="s">
        <v>461</v>
      </c>
      <c r="D31" s="543" t="s">
        <v>682</v>
      </c>
      <c r="E31" s="543" t="s">
        <v>397</v>
      </c>
      <c r="F31" s="543" t="s">
        <v>397</v>
      </c>
      <c r="G31" s="543" t="s">
        <v>444</v>
      </c>
    </row>
    <row r="32" spans="1:7" ht="50.45" customHeight="1">
      <c r="A32" s="540" t="s">
        <v>479</v>
      </c>
      <c r="B32" s="540"/>
      <c r="C32" s="542" t="s">
        <v>462</v>
      </c>
      <c r="D32" s="542" t="s">
        <v>469</v>
      </c>
      <c r="E32" s="543" t="s">
        <v>397</v>
      </c>
      <c r="F32" s="543" t="s">
        <v>444</v>
      </c>
      <c r="G32" s="543" t="s">
        <v>444</v>
      </c>
    </row>
    <row r="33" spans="1:7" s="545" customFormat="1" ht="50.45" customHeight="1">
      <c r="A33" s="542" t="s">
        <v>476</v>
      </c>
      <c r="B33" s="544" t="s">
        <v>441</v>
      </c>
      <c r="C33" s="543" t="s">
        <v>470</v>
      </c>
      <c r="D33" s="543" t="s">
        <v>471</v>
      </c>
      <c r="E33" s="543" t="s">
        <v>444</v>
      </c>
      <c r="F33" s="543" t="s">
        <v>444</v>
      </c>
      <c r="G33" s="543" t="s">
        <v>444</v>
      </c>
    </row>
    <row r="34" spans="1:7" s="545" customFormat="1" ht="50.45" customHeight="1">
      <c r="A34" s="542" t="s">
        <v>476</v>
      </c>
      <c r="B34" s="541" t="s">
        <v>481</v>
      </c>
      <c r="C34" s="543" t="s">
        <v>472</v>
      </c>
      <c r="D34" s="543" t="s">
        <v>446</v>
      </c>
      <c r="E34" s="543" t="s">
        <v>444</v>
      </c>
      <c r="F34" s="543" t="s">
        <v>444</v>
      </c>
      <c r="G34" s="543" t="s">
        <v>444</v>
      </c>
    </row>
    <row r="35" spans="1:7" s="545" customFormat="1" ht="50.45" customHeight="1">
      <c r="A35" s="542" t="s">
        <v>476</v>
      </c>
      <c r="B35" s="544">
        <v>30</v>
      </c>
      <c r="C35" s="543" t="s">
        <v>447</v>
      </c>
      <c r="D35" s="543" t="s">
        <v>448</v>
      </c>
      <c r="E35" s="543" t="s">
        <v>444</v>
      </c>
      <c r="F35" s="543" t="s">
        <v>444</v>
      </c>
      <c r="G35" s="543" t="s">
        <v>444</v>
      </c>
    </row>
    <row r="36" spans="1:7" s="545" customFormat="1" ht="50.45" customHeight="1">
      <c r="A36" s="542" t="s">
        <v>476</v>
      </c>
      <c r="B36" s="544">
        <v>31</v>
      </c>
      <c r="C36" s="543" t="s">
        <v>381</v>
      </c>
      <c r="D36" s="543" t="s">
        <v>449</v>
      </c>
      <c r="E36" s="543" t="s">
        <v>444</v>
      </c>
      <c r="F36" s="543" t="s">
        <v>444</v>
      </c>
      <c r="G36" s="543" t="s">
        <v>444</v>
      </c>
    </row>
    <row r="37" spans="1:7" s="545" customFormat="1" ht="50.45" customHeight="1">
      <c r="A37" s="542" t="s">
        <v>476</v>
      </c>
      <c r="B37" s="540"/>
      <c r="C37" s="543" t="s">
        <v>450</v>
      </c>
      <c r="D37" s="543" t="s">
        <v>451</v>
      </c>
      <c r="E37" s="543" t="s">
        <v>444</v>
      </c>
      <c r="F37" s="543" t="s">
        <v>444</v>
      </c>
      <c r="G37" s="543" t="s">
        <v>444</v>
      </c>
    </row>
    <row r="38" spans="1:7" s="545" customFormat="1" ht="50.45" customHeight="1">
      <c r="A38" s="542" t="s">
        <v>476</v>
      </c>
      <c r="B38" s="544">
        <v>18</v>
      </c>
      <c r="C38" s="543" t="s">
        <v>452</v>
      </c>
      <c r="D38" s="543" t="s">
        <v>451</v>
      </c>
      <c r="E38" s="543" t="s">
        <v>444</v>
      </c>
      <c r="F38" s="543" t="s">
        <v>453</v>
      </c>
      <c r="G38" s="543" t="s">
        <v>444</v>
      </c>
    </row>
    <row r="39" spans="1:7" s="545" customFormat="1" ht="50.45" customHeight="1">
      <c r="A39" s="542" t="s">
        <v>476</v>
      </c>
      <c r="B39" s="543" t="s">
        <v>454</v>
      </c>
      <c r="C39" s="543" t="s">
        <v>455</v>
      </c>
      <c r="D39" s="543" t="s">
        <v>456</v>
      </c>
      <c r="E39" s="543" t="s">
        <v>444</v>
      </c>
      <c r="F39" s="543" t="s">
        <v>444</v>
      </c>
      <c r="G39" s="543" t="s">
        <v>444</v>
      </c>
    </row>
    <row r="40" spans="1:7" s="545" customFormat="1" ht="50.45" customHeight="1">
      <c r="A40" s="542" t="s">
        <v>476</v>
      </c>
      <c r="B40" s="543" t="s">
        <v>454</v>
      </c>
      <c r="C40" s="543" t="s">
        <v>457</v>
      </c>
      <c r="D40" s="543" t="s">
        <v>458</v>
      </c>
      <c r="E40" s="543" t="s">
        <v>397</v>
      </c>
      <c r="F40" s="543" t="s">
        <v>444</v>
      </c>
      <c r="G40" s="543" t="s">
        <v>444</v>
      </c>
    </row>
    <row r="41" spans="1:7" s="545" customFormat="1" ht="50.45" customHeight="1">
      <c r="A41" s="542" t="s">
        <v>476</v>
      </c>
      <c r="B41" s="543" t="s">
        <v>454</v>
      </c>
      <c r="C41" s="543" t="s">
        <v>459</v>
      </c>
      <c r="D41" s="543" t="s">
        <v>473</v>
      </c>
      <c r="E41" s="543" t="s">
        <v>397</v>
      </c>
      <c r="F41" s="543" t="s">
        <v>444</v>
      </c>
      <c r="G41" s="543" t="s">
        <v>397</v>
      </c>
    </row>
    <row r="42" spans="1:7" s="545" customFormat="1" ht="50.45" customHeight="1">
      <c r="A42" s="542" t="s">
        <v>476</v>
      </c>
      <c r="B42" s="543" t="s">
        <v>454</v>
      </c>
      <c r="C42" s="543" t="s">
        <v>461</v>
      </c>
      <c r="D42" s="543" t="s">
        <v>682</v>
      </c>
      <c r="E42" s="543" t="s">
        <v>397</v>
      </c>
      <c r="F42" s="543" t="s">
        <v>397</v>
      </c>
      <c r="G42" s="543" t="s">
        <v>444</v>
      </c>
    </row>
    <row r="43" spans="1:7" s="545" customFormat="1" ht="50.45" customHeight="1">
      <c r="A43" s="542" t="s">
        <v>476</v>
      </c>
      <c r="B43" s="543" t="s">
        <v>454</v>
      </c>
      <c r="C43" s="543" t="s">
        <v>474</v>
      </c>
      <c r="D43" s="543" t="s">
        <v>482</v>
      </c>
      <c r="E43" s="543" t="s">
        <v>397</v>
      </c>
      <c r="F43" s="543" t="s">
        <v>444</v>
      </c>
      <c r="G43" s="543" t="s">
        <v>444</v>
      </c>
    </row>
    <row r="44" spans="1:7" s="545" customFormat="1" ht="62.45" customHeight="1">
      <c r="A44" s="542" t="s">
        <v>476</v>
      </c>
      <c r="B44" s="542"/>
      <c r="C44" s="543" t="s">
        <v>462</v>
      </c>
      <c r="D44" s="543" t="s">
        <v>469</v>
      </c>
      <c r="E44" s="543" t="s">
        <v>397</v>
      </c>
      <c r="F44" s="543" t="s">
        <v>444</v>
      </c>
      <c r="G44" s="543" t="s">
        <v>444</v>
      </c>
    </row>
    <row r="45" spans="1:7" ht="50.45" customHeight="1">
      <c r="A45" s="540" t="s">
        <v>477</v>
      </c>
      <c r="B45" s="544" t="s">
        <v>441</v>
      </c>
      <c r="C45" s="543" t="s">
        <v>464</v>
      </c>
      <c r="D45" s="543" t="s">
        <v>443</v>
      </c>
      <c r="E45" s="543" t="s">
        <v>444</v>
      </c>
      <c r="F45" s="543" t="s">
        <v>444</v>
      </c>
      <c r="G45" s="543" t="s">
        <v>444</v>
      </c>
    </row>
    <row r="46" spans="1:7" ht="50.45" customHeight="1">
      <c r="A46" s="540" t="s">
        <v>477</v>
      </c>
      <c r="B46" s="541" t="s">
        <v>481</v>
      </c>
      <c r="C46" s="543" t="s">
        <v>472</v>
      </c>
      <c r="D46" s="543" t="s">
        <v>446</v>
      </c>
      <c r="E46" s="543" t="s">
        <v>444</v>
      </c>
      <c r="F46" s="543" t="s">
        <v>444</v>
      </c>
      <c r="G46" s="543" t="s">
        <v>444</v>
      </c>
    </row>
    <row r="47" spans="1:7" ht="50.45" customHeight="1">
      <c r="A47" s="540" t="s">
        <v>477</v>
      </c>
      <c r="B47" s="544">
        <v>30</v>
      </c>
      <c r="C47" s="543" t="s">
        <v>447</v>
      </c>
      <c r="D47" s="543" t="s">
        <v>448</v>
      </c>
      <c r="E47" s="543" t="s">
        <v>444</v>
      </c>
      <c r="F47" s="543" t="s">
        <v>444</v>
      </c>
      <c r="G47" s="543" t="s">
        <v>444</v>
      </c>
    </row>
    <row r="48" spans="1:7" ht="50.45" customHeight="1">
      <c r="A48" s="540" t="s">
        <v>477</v>
      </c>
      <c r="B48" s="544">
        <v>31</v>
      </c>
      <c r="C48" s="543" t="s">
        <v>381</v>
      </c>
      <c r="D48" s="543" t="s">
        <v>449</v>
      </c>
      <c r="E48" s="543" t="s">
        <v>444</v>
      </c>
      <c r="F48" s="543" t="s">
        <v>444</v>
      </c>
      <c r="G48" s="543" t="s">
        <v>444</v>
      </c>
    </row>
    <row r="49" spans="1:7" ht="50.45" customHeight="1">
      <c r="A49" s="540" t="s">
        <v>477</v>
      </c>
      <c r="B49" s="540"/>
      <c r="C49" s="543" t="s">
        <v>450</v>
      </c>
      <c r="D49" s="543" t="s">
        <v>451</v>
      </c>
      <c r="E49" s="543" t="s">
        <v>444</v>
      </c>
      <c r="F49" s="543" t="s">
        <v>444</v>
      </c>
      <c r="G49" s="543" t="s">
        <v>444</v>
      </c>
    </row>
    <row r="50" spans="1:7" ht="50.45" customHeight="1">
      <c r="A50" s="540" t="s">
        <v>477</v>
      </c>
      <c r="B50" s="544">
        <v>18</v>
      </c>
      <c r="C50" s="543" t="s">
        <v>452</v>
      </c>
      <c r="D50" s="543" t="s">
        <v>451</v>
      </c>
      <c r="E50" s="543" t="s">
        <v>444</v>
      </c>
      <c r="F50" s="543" t="s">
        <v>453</v>
      </c>
      <c r="G50" s="543" t="s">
        <v>444</v>
      </c>
    </row>
    <row r="51" spans="1:7" ht="50.45" customHeight="1">
      <c r="A51" s="540" t="s">
        <v>477</v>
      </c>
      <c r="B51" s="543" t="s">
        <v>454</v>
      </c>
      <c r="C51" s="543" t="s">
        <v>455</v>
      </c>
      <c r="D51" s="543" t="s">
        <v>456</v>
      </c>
      <c r="E51" s="543" t="s">
        <v>444</v>
      </c>
      <c r="F51" s="543" t="s">
        <v>444</v>
      </c>
      <c r="G51" s="543" t="s">
        <v>444</v>
      </c>
    </row>
    <row r="52" spans="1:7" ht="50.45" customHeight="1">
      <c r="A52" s="540" t="s">
        <v>477</v>
      </c>
      <c r="B52" s="543" t="s">
        <v>454</v>
      </c>
      <c r="C52" s="543" t="s">
        <v>457</v>
      </c>
      <c r="D52" s="543" t="s">
        <v>458</v>
      </c>
      <c r="E52" s="543" t="s">
        <v>397</v>
      </c>
      <c r="F52" s="543" t="s">
        <v>444</v>
      </c>
      <c r="G52" s="543" t="s">
        <v>444</v>
      </c>
    </row>
    <row r="53" spans="1:7" ht="50.45" customHeight="1">
      <c r="A53" s="540" t="s">
        <v>477</v>
      </c>
      <c r="B53" s="543" t="s">
        <v>454</v>
      </c>
      <c r="C53" s="543" t="s">
        <v>459</v>
      </c>
      <c r="D53" s="543" t="s">
        <v>473</v>
      </c>
      <c r="E53" s="543" t="s">
        <v>397</v>
      </c>
      <c r="F53" s="543" t="s">
        <v>444</v>
      </c>
      <c r="G53" s="543" t="s">
        <v>397</v>
      </c>
    </row>
    <row r="54" spans="1:7" ht="50.45" customHeight="1">
      <c r="A54" s="540" t="s">
        <v>477</v>
      </c>
      <c r="B54" s="543" t="s">
        <v>454</v>
      </c>
      <c r="C54" s="543" t="s">
        <v>461</v>
      </c>
      <c r="D54" s="543" t="s">
        <v>682</v>
      </c>
      <c r="E54" s="543" t="s">
        <v>397</v>
      </c>
      <c r="F54" s="543" t="s">
        <v>397</v>
      </c>
      <c r="G54" s="543" t="s">
        <v>444</v>
      </c>
    </row>
    <row r="55" spans="1:7" ht="50.45" customHeight="1">
      <c r="A55" s="540" t="s">
        <v>477</v>
      </c>
      <c r="B55" s="543" t="s">
        <v>454</v>
      </c>
      <c r="C55" s="543" t="s">
        <v>474</v>
      </c>
      <c r="D55" s="543" t="s">
        <v>482</v>
      </c>
      <c r="E55" s="543" t="s">
        <v>397</v>
      </c>
      <c r="F55" s="543" t="s">
        <v>444</v>
      </c>
      <c r="G55" s="543" t="s">
        <v>444</v>
      </c>
    </row>
    <row r="56" spans="1:7" ht="50.45" customHeight="1">
      <c r="A56" s="540" t="s">
        <v>477</v>
      </c>
      <c r="B56" s="540"/>
      <c r="C56" s="543" t="s">
        <v>462</v>
      </c>
      <c r="D56" s="543" t="s">
        <v>469</v>
      </c>
      <c r="E56" s="543" t="s">
        <v>397</v>
      </c>
      <c r="F56" s="543" t="s">
        <v>444</v>
      </c>
      <c r="G56" s="543" t="s">
        <v>444</v>
      </c>
    </row>
    <row r="57" spans="1:7" ht="50.45" customHeight="1">
      <c r="A57" s="540" t="s">
        <v>478</v>
      </c>
      <c r="B57" s="544" t="s">
        <v>441</v>
      </c>
      <c r="C57" s="543" t="s">
        <v>464</v>
      </c>
      <c r="D57" s="543" t="s">
        <v>443</v>
      </c>
      <c r="E57" s="543" t="s">
        <v>444</v>
      </c>
      <c r="F57" s="543" t="s">
        <v>444</v>
      </c>
      <c r="G57" s="543" t="s">
        <v>444</v>
      </c>
    </row>
    <row r="58" spans="1:7" ht="50.45" customHeight="1">
      <c r="A58" s="540" t="s">
        <v>478</v>
      </c>
      <c r="B58" s="541" t="s">
        <v>481</v>
      </c>
      <c r="C58" s="543" t="s">
        <v>445</v>
      </c>
      <c r="D58" s="543" t="s">
        <v>446</v>
      </c>
      <c r="E58" s="543" t="s">
        <v>444</v>
      </c>
      <c r="F58" s="543" t="s">
        <v>444</v>
      </c>
      <c r="G58" s="543" t="s">
        <v>444</v>
      </c>
    </row>
    <row r="59" spans="1:7" ht="50.45" customHeight="1">
      <c r="A59" s="540" t="s">
        <v>478</v>
      </c>
      <c r="B59" s="544">
        <v>30</v>
      </c>
      <c r="C59" s="543" t="s">
        <v>447</v>
      </c>
      <c r="D59" s="543" t="s">
        <v>448</v>
      </c>
      <c r="E59" s="543" t="s">
        <v>444</v>
      </c>
      <c r="F59" s="543" t="s">
        <v>444</v>
      </c>
      <c r="G59" s="543" t="s">
        <v>444</v>
      </c>
    </row>
    <row r="60" spans="1:7" ht="50.45" customHeight="1">
      <c r="A60" s="540" t="s">
        <v>478</v>
      </c>
      <c r="B60" s="544">
        <v>31</v>
      </c>
      <c r="C60" s="543" t="s">
        <v>381</v>
      </c>
      <c r="D60" s="543" t="s">
        <v>449</v>
      </c>
      <c r="E60" s="543" t="s">
        <v>444</v>
      </c>
      <c r="F60" s="543" t="s">
        <v>444</v>
      </c>
      <c r="G60" s="543" t="s">
        <v>444</v>
      </c>
    </row>
    <row r="61" spans="1:7" ht="50.45" customHeight="1">
      <c r="A61" s="540" t="s">
        <v>478</v>
      </c>
      <c r="B61" s="540"/>
      <c r="C61" s="543" t="s">
        <v>450</v>
      </c>
      <c r="D61" s="543" t="s">
        <v>451</v>
      </c>
      <c r="E61" s="543" t="s">
        <v>444</v>
      </c>
      <c r="F61" s="543" t="s">
        <v>444</v>
      </c>
      <c r="G61" s="543" t="s">
        <v>444</v>
      </c>
    </row>
    <row r="62" spans="1:7" ht="50.45" customHeight="1">
      <c r="A62" s="540" t="s">
        <v>478</v>
      </c>
      <c r="B62" s="544">
        <v>18</v>
      </c>
      <c r="C62" s="543" t="s">
        <v>452</v>
      </c>
      <c r="D62" s="543" t="s">
        <v>451</v>
      </c>
      <c r="E62" s="543" t="s">
        <v>444</v>
      </c>
      <c r="F62" s="543" t="s">
        <v>453</v>
      </c>
      <c r="G62" s="543" t="s">
        <v>444</v>
      </c>
    </row>
    <row r="63" spans="1:7" ht="50.45" customHeight="1">
      <c r="A63" s="540" t="s">
        <v>478</v>
      </c>
      <c r="B63" s="543" t="s">
        <v>454</v>
      </c>
      <c r="C63" s="543" t="s">
        <v>466</v>
      </c>
      <c r="D63" s="543" t="s">
        <v>467</v>
      </c>
      <c r="E63" s="543" t="s">
        <v>444</v>
      </c>
      <c r="F63" s="543" t="s">
        <v>444</v>
      </c>
      <c r="G63" s="543" t="s">
        <v>444</v>
      </c>
    </row>
    <row r="64" spans="1:7" ht="50.45" customHeight="1">
      <c r="A64" s="540" t="s">
        <v>478</v>
      </c>
      <c r="B64" s="543" t="s">
        <v>454</v>
      </c>
      <c r="C64" s="543" t="s">
        <v>455</v>
      </c>
      <c r="D64" s="543" t="s">
        <v>456</v>
      </c>
      <c r="E64" s="543" t="s">
        <v>444</v>
      </c>
      <c r="F64" s="543" t="s">
        <v>444</v>
      </c>
      <c r="G64" s="543" t="s">
        <v>444</v>
      </c>
    </row>
    <row r="65" spans="1:7" ht="50.45" customHeight="1">
      <c r="A65" s="540" t="s">
        <v>478</v>
      </c>
      <c r="B65" s="543" t="s">
        <v>454</v>
      </c>
      <c r="C65" s="543" t="s">
        <v>475</v>
      </c>
      <c r="D65" s="543" t="s">
        <v>483</v>
      </c>
      <c r="E65" s="543" t="s">
        <v>444</v>
      </c>
      <c r="F65" s="543" t="s">
        <v>444</v>
      </c>
      <c r="G65" s="543" t="s">
        <v>444</v>
      </c>
    </row>
    <row r="66" spans="1:7" ht="50.45" customHeight="1">
      <c r="A66" s="540" t="s">
        <v>478</v>
      </c>
      <c r="B66" s="543" t="s">
        <v>454</v>
      </c>
      <c r="C66" s="543" t="s">
        <v>457</v>
      </c>
      <c r="D66" s="543" t="s">
        <v>458</v>
      </c>
      <c r="E66" s="543" t="s">
        <v>397</v>
      </c>
      <c r="F66" s="543" t="s">
        <v>444</v>
      </c>
      <c r="G66" s="543" t="s">
        <v>444</v>
      </c>
    </row>
    <row r="67" spans="1:7" ht="50.45" customHeight="1">
      <c r="A67" s="540" t="s">
        <v>478</v>
      </c>
      <c r="B67" s="543" t="s">
        <v>454</v>
      </c>
      <c r="C67" s="543" t="s">
        <v>459</v>
      </c>
      <c r="D67" s="543" t="s">
        <v>473</v>
      </c>
      <c r="E67" s="543" t="s">
        <v>397</v>
      </c>
      <c r="F67" s="543" t="s">
        <v>444</v>
      </c>
      <c r="G67" s="543" t="s">
        <v>397</v>
      </c>
    </row>
    <row r="68" spans="1:7" ht="50.45" customHeight="1">
      <c r="A68" s="540" t="s">
        <v>478</v>
      </c>
      <c r="B68" s="540"/>
      <c r="C68" s="543" t="s">
        <v>461</v>
      </c>
      <c r="D68" s="543" t="s">
        <v>682</v>
      </c>
      <c r="E68" s="543" t="s">
        <v>397</v>
      </c>
      <c r="F68" s="543" t="s">
        <v>397</v>
      </c>
      <c r="G68" s="543" t="s">
        <v>444</v>
      </c>
    </row>
    <row r="69" spans="1:7" ht="85.9" customHeight="1">
      <c r="A69" s="540" t="s">
        <v>478</v>
      </c>
      <c r="B69" s="540"/>
      <c r="C69" s="543" t="s">
        <v>462</v>
      </c>
      <c r="D69" s="543" t="s">
        <v>469</v>
      </c>
      <c r="E69" s="543" t="s">
        <v>397</v>
      </c>
      <c r="F69" s="543" t="s">
        <v>444</v>
      </c>
      <c r="G69" s="543" t="s">
        <v>444</v>
      </c>
    </row>
    <row r="71" spans="1:7" ht="15">
      <c r="A71" s="863" t="s">
        <v>801</v>
      </c>
      <c r="B71" s="852"/>
      <c r="C71" s="852"/>
      <c r="D71" s="852"/>
      <c r="E71" s="852"/>
      <c r="F71" s="524"/>
    </row>
    <row r="72" spans="1:7" ht="50.45" customHeight="1" thickBot="1">
      <c r="A72" s="525"/>
      <c r="B72" s="525"/>
      <c r="C72" s="526"/>
      <c r="D72" s="855"/>
      <c r="E72" s="855"/>
      <c r="F72" s="855"/>
    </row>
    <row r="73" spans="1:7" ht="50.45" customHeight="1">
      <c r="A73" s="546" t="s">
        <v>800</v>
      </c>
      <c r="B73" s="864" t="s">
        <v>803</v>
      </c>
      <c r="C73" s="865"/>
      <c r="D73" s="865"/>
      <c r="E73" s="865"/>
      <c r="F73" s="866"/>
    </row>
    <row r="74" spans="1:7" ht="15">
      <c r="A74" s="534"/>
      <c r="B74" s="534"/>
      <c r="C74" s="534"/>
      <c r="D74" s="534"/>
      <c r="E74" s="534"/>
      <c r="F74" s="534"/>
    </row>
    <row r="75" spans="1:7" ht="141" customHeight="1">
      <c r="A75" s="547" t="s">
        <v>802</v>
      </c>
      <c r="B75" s="867" t="s">
        <v>804</v>
      </c>
      <c r="C75" s="868"/>
      <c r="D75" s="868"/>
      <c r="E75" s="868"/>
      <c r="F75" s="869"/>
    </row>
    <row r="76" spans="1:7" ht="50.45" customHeight="1">
      <c r="A76" s="548" t="s">
        <v>805</v>
      </c>
      <c r="B76" s="867" t="s">
        <v>806</v>
      </c>
      <c r="C76" s="868"/>
      <c r="D76" s="868"/>
      <c r="E76" s="868"/>
      <c r="F76" s="869"/>
    </row>
    <row r="77" spans="1:7" ht="64.900000000000006" customHeight="1">
      <c r="A77" s="548" t="s">
        <v>808</v>
      </c>
      <c r="B77" s="867" t="s">
        <v>807</v>
      </c>
      <c r="C77" s="868"/>
      <c r="D77" s="868"/>
      <c r="E77" s="868"/>
      <c r="F77" s="869"/>
    </row>
    <row r="78" spans="1:7" ht="72" customHeight="1">
      <c r="A78" s="548" t="s">
        <v>809</v>
      </c>
      <c r="B78" s="867" t="s">
        <v>810</v>
      </c>
      <c r="C78" s="868"/>
      <c r="D78" s="868"/>
      <c r="E78" s="868"/>
      <c r="F78" s="869"/>
    </row>
    <row r="79" spans="1:7" ht="82.9" customHeight="1">
      <c r="A79" s="548" t="s">
        <v>811</v>
      </c>
      <c r="B79" s="867" t="s">
        <v>812</v>
      </c>
      <c r="C79" s="868"/>
      <c r="D79" s="868"/>
      <c r="E79" s="868"/>
      <c r="F79" s="869"/>
    </row>
    <row r="80" spans="1:7" ht="50.45" customHeight="1">
      <c r="A80" s="548" t="s">
        <v>813</v>
      </c>
      <c r="B80" s="867" t="s">
        <v>814</v>
      </c>
      <c r="C80" s="868"/>
      <c r="D80" s="868"/>
      <c r="E80" s="868"/>
      <c r="F80" s="869"/>
    </row>
    <row r="81" spans="1:6" ht="88.15" customHeight="1">
      <c r="A81" s="548" t="s">
        <v>815</v>
      </c>
      <c r="B81" s="867" t="s">
        <v>816</v>
      </c>
      <c r="C81" s="868"/>
      <c r="D81" s="868"/>
      <c r="E81" s="868"/>
      <c r="F81" s="869"/>
    </row>
    <row r="82" spans="1:6" ht="50.45" customHeight="1">
      <c r="A82" s="549" t="s">
        <v>817</v>
      </c>
      <c r="B82" s="867" t="s">
        <v>818</v>
      </c>
      <c r="C82" s="868"/>
      <c r="D82" s="868"/>
      <c r="E82" s="868"/>
      <c r="F82" s="869"/>
    </row>
    <row r="83" spans="1:6" ht="106.15" customHeight="1">
      <c r="A83" s="549" t="s">
        <v>819</v>
      </c>
      <c r="B83" s="867" t="s">
        <v>820</v>
      </c>
      <c r="C83" s="868"/>
      <c r="D83" s="868"/>
      <c r="E83" s="868"/>
      <c r="F83" s="869"/>
    </row>
    <row r="84" spans="1:6" ht="50.45" customHeight="1">
      <c r="A84" s="549" t="s">
        <v>821</v>
      </c>
      <c r="B84" s="867" t="s">
        <v>822</v>
      </c>
      <c r="C84" s="868"/>
      <c r="D84" s="868"/>
      <c r="E84" s="868"/>
      <c r="F84" s="869"/>
    </row>
    <row r="85" spans="1:6" ht="82.15" customHeight="1">
      <c r="A85" s="549" t="s">
        <v>823</v>
      </c>
      <c r="B85" s="867" t="s">
        <v>824</v>
      </c>
      <c r="C85" s="868"/>
      <c r="D85" s="868"/>
      <c r="E85" s="868"/>
      <c r="F85" s="869"/>
    </row>
    <row r="86" spans="1:6" ht="50.45" customHeight="1">
      <c r="A86" s="549" t="s">
        <v>825</v>
      </c>
      <c r="B86" s="867" t="s">
        <v>826</v>
      </c>
      <c r="C86" s="868"/>
      <c r="D86" s="868"/>
      <c r="E86" s="868"/>
      <c r="F86" s="869"/>
    </row>
    <row r="87" spans="1:6" ht="67.900000000000006" customHeight="1">
      <c r="A87" s="549" t="s">
        <v>827</v>
      </c>
      <c r="B87" s="867" t="s">
        <v>828</v>
      </c>
      <c r="C87" s="868"/>
      <c r="D87" s="868"/>
      <c r="E87" s="868"/>
      <c r="F87" s="869"/>
    </row>
    <row r="88" spans="1:6" ht="50.45" customHeight="1">
      <c r="A88" s="549" t="s">
        <v>829</v>
      </c>
      <c r="B88" s="867" t="s">
        <v>830</v>
      </c>
      <c r="C88" s="868"/>
      <c r="D88" s="868"/>
      <c r="E88" s="868"/>
      <c r="F88" s="869"/>
    </row>
    <row r="89" spans="1:6" ht="50.45" customHeight="1">
      <c r="A89" s="549" t="s">
        <v>831</v>
      </c>
      <c r="B89" s="867" t="s">
        <v>832</v>
      </c>
      <c r="C89" s="868"/>
      <c r="D89" s="868"/>
      <c r="E89" s="868"/>
      <c r="F89" s="869"/>
    </row>
    <row r="90" spans="1:6" ht="50.45" customHeight="1">
      <c r="A90" s="549" t="s">
        <v>833</v>
      </c>
      <c r="B90" s="867" t="s">
        <v>834</v>
      </c>
      <c r="C90" s="868"/>
      <c r="D90" s="868"/>
      <c r="E90" s="868"/>
      <c r="F90" s="869"/>
    </row>
    <row r="91" spans="1:6" ht="50.45" customHeight="1">
      <c r="A91" s="549" t="s">
        <v>836</v>
      </c>
      <c r="B91" s="867" t="s">
        <v>835</v>
      </c>
      <c r="C91" s="868"/>
      <c r="D91" s="868"/>
      <c r="E91" s="868"/>
      <c r="F91" s="869"/>
    </row>
    <row r="92" spans="1:6" ht="50.45" customHeight="1">
      <c r="A92" s="549" t="s">
        <v>837</v>
      </c>
      <c r="B92" s="867" t="s">
        <v>838</v>
      </c>
      <c r="C92" s="868"/>
      <c r="D92" s="868"/>
      <c r="E92" s="868"/>
      <c r="F92" s="869"/>
    </row>
    <row r="93" spans="1:6" ht="50.45" customHeight="1">
      <c r="A93" s="549" t="s">
        <v>839</v>
      </c>
      <c r="B93" s="867" t="s">
        <v>840</v>
      </c>
      <c r="C93" s="868"/>
      <c r="D93" s="868"/>
      <c r="E93" s="868"/>
      <c r="F93" s="869"/>
    </row>
    <row r="94" spans="1:6" ht="50.45" customHeight="1">
      <c r="A94" s="549" t="s">
        <v>841</v>
      </c>
      <c r="B94" s="867" t="s">
        <v>842</v>
      </c>
      <c r="C94" s="868"/>
      <c r="D94" s="868"/>
      <c r="E94" s="868"/>
      <c r="F94" s="869"/>
    </row>
    <row r="95" spans="1:6" ht="31.9" customHeight="1"/>
    <row r="96" spans="1:6" ht="12.75"/>
    <row r="99" ht="74.45" customHeight="1"/>
  </sheetData>
  <autoFilter ref="A9:G69" xr:uid="{00000000-0009-0000-0000-000003000000}"/>
  <mergeCells count="33">
    <mergeCell ref="B91:F91"/>
    <mergeCell ref="B92:F92"/>
    <mergeCell ref="B93:F93"/>
    <mergeCell ref="B94:F94"/>
    <mergeCell ref="B86:F86"/>
    <mergeCell ref="B87:F87"/>
    <mergeCell ref="B88:F88"/>
    <mergeCell ref="B89:F89"/>
    <mergeCell ref="B90:F90"/>
    <mergeCell ref="B81:F81"/>
    <mergeCell ref="B82:F82"/>
    <mergeCell ref="B83:F83"/>
    <mergeCell ref="B84:F84"/>
    <mergeCell ref="B85:F85"/>
    <mergeCell ref="B76:F76"/>
    <mergeCell ref="B77:F77"/>
    <mergeCell ref="B78:F78"/>
    <mergeCell ref="B79:F79"/>
    <mergeCell ref="B80:F80"/>
    <mergeCell ref="A71:E71"/>
    <mergeCell ref="D72:F72"/>
    <mergeCell ref="B73:F73"/>
    <mergeCell ref="B75:F75"/>
    <mergeCell ref="B3:F3"/>
    <mergeCell ref="B4:F4"/>
    <mergeCell ref="B2:F2"/>
    <mergeCell ref="A6:A8"/>
    <mergeCell ref="E5:G5"/>
    <mergeCell ref="E6:F6"/>
    <mergeCell ref="D6:D8"/>
    <mergeCell ref="C6:C8"/>
    <mergeCell ref="B6:B8"/>
    <mergeCell ref="F7:F8"/>
  </mergeCells>
  <pageMargins left="0.7" right="0.7" top="0.75" bottom="0.75" header="0.3" footer="0.3"/>
  <pageSetup orientation="portrait" horizontalDpi="90" verticalDpi="9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TK1898"/>
  <sheetViews>
    <sheetView tabSelected="1" zoomScale="80" zoomScaleNormal="80" zoomScaleSheetLayoutView="100" workbookViewId="0">
      <selection activeCell="B2" sqref="B2:D2"/>
    </sheetView>
  </sheetViews>
  <sheetFormatPr defaultColWidth="9.140625" defaultRowHeight="15"/>
  <cols>
    <col min="1" max="1" width="5.85546875" style="652" customWidth="1"/>
    <col min="2" max="2" width="36.140625" style="646" customWidth="1"/>
    <col min="3" max="3" width="15.5703125" style="646" bestFit="1" customWidth="1"/>
    <col min="4" max="4" width="20.28515625" style="646" customWidth="1"/>
    <col min="5" max="5" width="17" style="646" customWidth="1"/>
    <col min="6" max="6" width="6.5703125" style="646" customWidth="1"/>
    <col min="7" max="7" width="6.5703125" style="646" bestFit="1" customWidth="1"/>
    <col min="8" max="8" width="7.28515625" style="646" customWidth="1"/>
    <col min="9" max="9" width="4.28515625" style="652" customWidth="1"/>
    <col min="10" max="10" width="47.7109375" style="646" customWidth="1"/>
    <col min="11" max="11" width="13" style="646" customWidth="1"/>
    <col min="12" max="123" width="13.28515625" style="646" customWidth="1"/>
    <col min="124" max="124" width="13.28515625" style="695" customWidth="1"/>
    <col min="125" max="495" width="13.28515625" style="646" customWidth="1"/>
    <col min="496" max="496" width="9.140625" style="521" customWidth="1"/>
    <col min="497" max="497" width="20.85546875" style="646" customWidth="1"/>
    <col min="498" max="16384" width="9.140625" style="646"/>
  </cols>
  <sheetData>
    <row r="1" spans="1:497" ht="24" customHeight="1">
      <c r="A1" s="494"/>
      <c r="B1" s="645" t="s">
        <v>92</v>
      </c>
      <c r="C1" s="750">
        <v>45958</v>
      </c>
      <c r="D1" s="779"/>
      <c r="G1" s="647"/>
      <c r="H1" s="648" t="s">
        <v>674</v>
      </c>
      <c r="I1" s="649"/>
      <c r="J1" s="650"/>
      <c r="K1" s="651"/>
      <c r="L1" s="495"/>
      <c r="M1" s="497" t="s">
        <v>675</v>
      </c>
      <c r="N1" s="496"/>
      <c r="O1" s="496"/>
      <c r="P1" s="495"/>
      <c r="Q1" s="497" t="s">
        <v>675</v>
      </c>
      <c r="R1" s="496"/>
      <c r="S1" s="496"/>
      <c r="T1" s="495"/>
      <c r="U1" s="497" t="s">
        <v>675</v>
      </c>
      <c r="V1" s="496"/>
      <c r="W1" s="496"/>
      <c r="X1" s="495"/>
      <c r="Y1" s="497" t="s">
        <v>675</v>
      </c>
      <c r="Z1" s="496"/>
      <c r="AA1" s="496"/>
      <c r="AB1" s="495"/>
      <c r="AC1" s="497" t="s">
        <v>675</v>
      </c>
      <c r="AD1" s="496"/>
      <c r="AE1" s="496"/>
      <c r="AF1" s="495"/>
      <c r="AG1" s="497" t="s">
        <v>675</v>
      </c>
      <c r="AH1" s="496"/>
      <c r="AI1" s="496"/>
      <c r="AJ1" s="495"/>
      <c r="AK1" s="497" t="s">
        <v>675</v>
      </c>
      <c r="AL1" s="496"/>
      <c r="AM1" s="496"/>
      <c r="AN1" s="495"/>
      <c r="AO1" s="497" t="s">
        <v>675</v>
      </c>
      <c r="AP1" s="496"/>
      <c r="AQ1" s="496"/>
      <c r="AR1" s="495"/>
      <c r="AS1" s="497" t="s">
        <v>675</v>
      </c>
      <c r="AT1" s="496"/>
      <c r="AU1" s="496"/>
      <c r="AV1" s="495"/>
      <c r="AW1" s="497" t="s">
        <v>675</v>
      </c>
      <c r="AX1" s="496"/>
      <c r="AY1" s="496"/>
      <c r="AZ1" s="495"/>
      <c r="BA1" s="497" t="s">
        <v>675</v>
      </c>
      <c r="BB1" s="496"/>
      <c r="BC1" s="496"/>
      <c r="BD1" s="495"/>
      <c r="BE1" s="497" t="s">
        <v>675</v>
      </c>
      <c r="BF1" s="496"/>
      <c r="BG1" s="496"/>
      <c r="BH1" s="495"/>
      <c r="BI1" s="497" t="s">
        <v>675</v>
      </c>
      <c r="BJ1" s="496"/>
      <c r="BK1" s="496"/>
      <c r="BL1" s="495"/>
      <c r="BM1" s="497" t="s">
        <v>675</v>
      </c>
      <c r="BN1" s="496"/>
      <c r="BO1" s="496"/>
      <c r="BP1" s="495"/>
      <c r="BQ1" s="497" t="s">
        <v>675</v>
      </c>
      <c r="BR1" s="496"/>
      <c r="BS1" s="496"/>
      <c r="BT1" s="495"/>
      <c r="BU1" s="497" t="s">
        <v>675</v>
      </c>
      <c r="BV1" s="496"/>
      <c r="BW1" s="496"/>
      <c r="BX1" s="495"/>
      <c r="BY1" s="497" t="s">
        <v>675</v>
      </c>
      <c r="BZ1" s="496"/>
      <c r="CA1" s="496"/>
      <c r="CB1" s="495"/>
      <c r="CC1" s="497" t="s">
        <v>675</v>
      </c>
      <c r="CD1" s="496"/>
      <c r="CE1" s="496"/>
      <c r="CF1" s="495"/>
      <c r="CG1" s="497" t="s">
        <v>675</v>
      </c>
      <c r="CH1" s="496"/>
      <c r="CI1" s="496"/>
      <c r="CJ1" s="495"/>
      <c r="CK1" s="497" t="s">
        <v>675</v>
      </c>
      <c r="CL1" s="496"/>
      <c r="CM1" s="496"/>
      <c r="CN1" s="495"/>
      <c r="CO1" s="497" t="s">
        <v>675</v>
      </c>
      <c r="CP1" s="496"/>
      <c r="CQ1" s="496"/>
      <c r="CR1" s="495"/>
      <c r="CS1" s="497" t="s">
        <v>675</v>
      </c>
      <c r="CT1" s="496"/>
      <c r="CU1" s="496"/>
      <c r="CV1" s="495"/>
      <c r="CW1" s="497" t="s">
        <v>675</v>
      </c>
      <c r="CX1" s="496"/>
      <c r="CY1" s="496"/>
      <c r="CZ1" s="495"/>
      <c r="DA1" s="497" t="s">
        <v>675</v>
      </c>
      <c r="DB1" s="496"/>
      <c r="DC1" s="496"/>
      <c r="DD1" s="495"/>
      <c r="DE1" s="497" t="s">
        <v>675</v>
      </c>
      <c r="DF1" s="496"/>
      <c r="DG1" s="496"/>
      <c r="DH1" s="495"/>
      <c r="DI1" s="497" t="s">
        <v>675</v>
      </c>
      <c r="DJ1" s="496"/>
      <c r="DK1" s="496"/>
      <c r="DL1" s="495"/>
      <c r="DM1" s="497" t="s">
        <v>675</v>
      </c>
      <c r="DN1" s="496"/>
      <c r="DO1" s="496"/>
      <c r="DP1" s="495"/>
      <c r="DQ1" s="497" t="s">
        <v>675</v>
      </c>
      <c r="DR1" s="496"/>
      <c r="DS1" s="496"/>
      <c r="DT1" s="495"/>
      <c r="DU1" s="497" t="s">
        <v>675</v>
      </c>
      <c r="DV1" s="496"/>
      <c r="DW1" s="496"/>
      <c r="DX1" s="495"/>
      <c r="DY1" s="497" t="s">
        <v>675</v>
      </c>
      <c r="DZ1" s="496"/>
      <c r="EA1" s="496"/>
      <c r="EB1" s="495"/>
      <c r="EC1" s="497" t="s">
        <v>675</v>
      </c>
      <c r="ED1" s="496"/>
      <c r="EE1" s="496"/>
      <c r="EF1" s="495"/>
      <c r="EG1" s="497" t="s">
        <v>675</v>
      </c>
      <c r="EH1" s="496"/>
      <c r="EI1" s="496"/>
      <c r="EJ1" s="495"/>
      <c r="EK1" s="497" t="s">
        <v>675</v>
      </c>
      <c r="EL1" s="496"/>
      <c r="EM1" s="496"/>
      <c r="EN1" s="495"/>
      <c r="EO1" s="497" t="s">
        <v>675</v>
      </c>
      <c r="EP1" s="496"/>
      <c r="EQ1" s="496"/>
      <c r="ER1" s="495"/>
      <c r="ES1" s="497" t="s">
        <v>675</v>
      </c>
      <c r="ET1" s="496"/>
      <c r="EU1" s="496"/>
      <c r="EV1" s="495"/>
      <c r="EW1" s="497" t="s">
        <v>675</v>
      </c>
      <c r="EX1" s="496"/>
      <c r="EY1" s="496"/>
      <c r="EZ1" s="495"/>
      <c r="FA1" s="497" t="s">
        <v>675</v>
      </c>
      <c r="FB1" s="496"/>
      <c r="FC1" s="496"/>
      <c r="FD1" s="495"/>
      <c r="FE1" s="497" t="s">
        <v>675</v>
      </c>
      <c r="FF1" s="496"/>
      <c r="FG1" s="496"/>
      <c r="FH1" s="495"/>
      <c r="FI1" s="497" t="s">
        <v>675</v>
      </c>
      <c r="FJ1" s="496"/>
      <c r="FK1" s="496"/>
      <c r="FL1" s="495"/>
      <c r="FM1" s="497" t="s">
        <v>675</v>
      </c>
      <c r="FN1" s="496"/>
      <c r="FO1" s="496"/>
      <c r="FP1" s="495"/>
      <c r="FQ1" s="497" t="s">
        <v>675</v>
      </c>
      <c r="FR1" s="496"/>
      <c r="FS1" s="496"/>
      <c r="FT1" s="495"/>
      <c r="FU1" s="497" t="s">
        <v>675</v>
      </c>
      <c r="FV1" s="496"/>
      <c r="FW1" s="496"/>
      <c r="FX1" s="495"/>
      <c r="FY1" s="497" t="s">
        <v>675</v>
      </c>
      <c r="FZ1" s="496"/>
      <c r="GA1" s="496"/>
      <c r="GB1" s="495"/>
      <c r="GC1" s="497" t="s">
        <v>675</v>
      </c>
      <c r="GD1" s="496"/>
      <c r="GE1" s="496"/>
      <c r="GF1" s="495"/>
      <c r="GG1" s="497" t="s">
        <v>675</v>
      </c>
      <c r="GH1" s="496"/>
      <c r="GI1" s="496"/>
      <c r="GJ1" s="495"/>
      <c r="GK1" s="497" t="s">
        <v>675</v>
      </c>
      <c r="GL1" s="496"/>
      <c r="GM1" s="496"/>
      <c r="GN1" s="495"/>
      <c r="GO1" s="497" t="s">
        <v>675</v>
      </c>
      <c r="GP1" s="496"/>
      <c r="GQ1" s="496"/>
      <c r="GR1" s="495"/>
      <c r="GS1" s="497" t="s">
        <v>675</v>
      </c>
      <c r="GT1" s="496"/>
      <c r="GU1" s="496"/>
      <c r="GV1" s="495"/>
      <c r="GW1" s="497" t="s">
        <v>675</v>
      </c>
      <c r="GX1" s="496"/>
      <c r="GY1" s="496"/>
      <c r="GZ1" s="495"/>
      <c r="HA1" s="497" t="s">
        <v>675</v>
      </c>
      <c r="HB1" s="496"/>
      <c r="HC1" s="496"/>
      <c r="HD1" s="495"/>
      <c r="HE1" s="497" t="s">
        <v>675</v>
      </c>
      <c r="HF1" s="496"/>
      <c r="HG1" s="496"/>
      <c r="HH1" s="495"/>
      <c r="HI1" s="497" t="s">
        <v>675</v>
      </c>
      <c r="HJ1" s="496"/>
      <c r="HK1" s="496"/>
      <c r="HL1" s="495"/>
      <c r="HM1" s="497" t="s">
        <v>675</v>
      </c>
      <c r="HN1" s="496"/>
      <c r="HO1" s="496"/>
      <c r="HP1" s="495"/>
      <c r="HQ1" s="497" t="s">
        <v>675</v>
      </c>
      <c r="HR1" s="496"/>
      <c r="HS1" s="496"/>
      <c r="HT1" s="495"/>
      <c r="HU1" s="497" t="s">
        <v>675</v>
      </c>
      <c r="HV1" s="496"/>
      <c r="HW1" s="496"/>
      <c r="HX1" s="495"/>
      <c r="HY1" s="497" t="s">
        <v>675</v>
      </c>
      <c r="HZ1" s="496"/>
      <c r="IA1" s="496"/>
      <c r="IB1" s="495"/>
      <c r="IC1" s="497" t="s">
        <v>675</v>
      </c>
      <c r="ID1" s="496"/>
      <c r="IE1" s="496"/>
      <c r="IF1" s="495"/>
      <c r="IG1" s="497" t="s">
        <v>675</v>
      </c>
      <c r="IH1" s="496"/>
      <c r="II1" s="496"/>
      <c r="IJ1" s="495"/>
      <c r="IK1" s="497" t="s">
        <v>675</v>
      </c>
      <c r="IL1" s="496"/>
      <c r="IM1" s="496"/>
      <c r="IN1" s="495"/>
      <c r="IO1" s="497" t="s">
        <v>675</v>
      </c>
      <c r="IP1" s="496"/>
      <c r="IQ1" s="496"/>
      <c r="IR1" s="495"/>
      <c r="IS1" s="497" t="s">
        <v>675</v>
      </c>
      <c r="IT1" s="496"/>
      <c r="IU1" s="496"/>
      <c r="IV1" s="495"/>
      <c r="IW1" s="497" t="s">
        <v>675</v>
      </c>
      <c r="IX1" s="496"/>
      <c r="IY1" s="496"/>
      <c r="IZ1" s="495"/>
      <c r="JA1" s="497" t="s">
        <v>675</v>
      </c>
      <c r="JB1" s="496"/>
      <c r="JC1" s="496"/>
      <c r="JD1" s="495"/>
      <c r="JE1" s="497" t="s">
        <v>675</v>
      </c>
      <c r="JF1" s="496"/>
      <c r="JG1" s="496"/>
      <c r="JH1" s="495"/>
      <c r="JI1" s="497" t="s">
        <v>675</v>
      </c>
      <c r="JJ1" s="496"/>
      <c r="JK1" s="496"/>
      <c r="JL1" s="495"/>
      <c r="JM1" s="497" t="s">
        <v>675</v>
      </c>
      <c r="JN1" s="496"/>
      <c r="JO1" s="496"/>
      <c r="JP1" s="495"/>
      <c r="JQ1" s="497" t="s">
        <v>675</v>
      </c>
      <c r="JR1" s="496"/>
      <c r="JS1" s="496"/>
      <c r="JT1" s="495"/>
      <c r="JU1" s="497" t="s">
        <v>675</v>
      </c>
      <c r="JV1" s="496"/>
      <c r="JW1" s="496"/>
      <c r="JX1" s="495"/>
      <c r="JY1" s="497" t="s">
        <v>675</v>
      </c>
      <c r="JZ1" s="496"/>
      <c r="KA1" s="496"/>
      <c r="KB1" s="495"/>
      <c r="KC1" s="497" t="s">
        <v>675</v>
      </c>
      <c r="KD1" s="496"/>
      <c r="KE1" s="496"/>
      <c r="KF1" s="495"/>
      <c r="KG1" s="497" t="s">
        <v>675</v>
      </c>
      <c r="KH1" s="496"/>
      <c r="KI1" s="496"/>
      <c r="KJ1" s="495"/>
      <c r="KK1" s="497" t="s">
        <v>675</v>
      </c>
      <c r="KL1" s="496"/>
      <c r="KM1" s="496"/>
      <c r="KN1" s="495"/>
      <c r="KO1" s="497" t="s">
        <v>675</v>
      </c>
      <c r="KP1" s="496"/>
      <c r="KQ1" s="496"/>
      <c r="KR1" s="495"/>
      <c r="KS1" s="497" t="s">
        <v>675</v>
      </c>
      <c r="KT1" s="496"/>
      <c r="KU1" s="496"/>
      <c r="KV1" s="495"/>
      <c r="KW1" s="497" t="s">
        <v>675</v>
      </c>
      <c r="KX1" s="496"/>
      <c r="KY1" s="496"/>
      <c r="KZ1" s="495"/>
      <c r="LA1" s="497" t="s">
        <v>675</v>
      </c>
      <c r="LB1" s="496"/>
      <c r="LC1" s="496"/>
      <c r="LD1" s="495"/>
      <c r="LE1" s="497" t="s">
        <v>675</v>
      </c>
      <c r="LF1" s="496"/>
      <c r="LG1" s="496"/>
      <c r="LH1" s="495"/>
      <c r="LI1" s="497" t="s">
        <v>675</v>
      </c>
      <c r="LJ1" s="496"/>
      <c r="LK1" s="496"/>
      <c r="LL1" s="495"/>
      <c r="LM1" s="497" t="s">
        <v>675</v>
      </c>
      <c r="LN1" s="496"/>
      <c r="LO1" s="496"/>
      <c r="LP1" s="495"/>
      <c r="LQ1" s="497" t="s">
        <v>675</v>
      </c>
      <c r="LR1" s="496"/>
      <c r="LS1" s="496"/>
      <c r="LT1" s="495"/>
      <c r="LU1" s="497" t="s">
        <v>675</v>
      </c>
      <c r="LV1" s="496"/>
      <c r="LW1" s="496"/>
      <c r="LX1" s="495"/>
      <c r="LY1" s="497" t="s">
        <v>675</v>
      </c>
      <c r="LZ1" s="496"/>
      <c r="MA1" s="496"/>
      <c r="MB1" s="495"/>
      <c r="MC1" s="497" t="s">
        <v>675</v>
      </c>
      <c r="MD1" s="496"/>
      <c r="ME1" s="496"/>
      <c r="MF1" s="495"/>
      <c r="MG1" s="497" t="s">
        <v>675</v>
      </c>
      <c r="MH1" s="496"/>
      <c r="MI1" s="496"/>
      <c r="MJ1" s="495"/>
      <c r="MK1" s="497" t="s">
        <v>675</v>
      </c>
      <c r="ML1" s="496"/>
      <c r="MM1" s="496"/>
      <c r="MN1" s="495"/>
      <c r="MO1" s="497" t="s">
        <v>675</v>
      </c>
      <c r="MP1" s="496"/>
      <c r="MQ1" s="496"/>
      <c r="MR1" s="495"/>
      <c r="MS1" s="497" t="s">
        <v>675</v>
      </c>
      <c r="MT1" s="496"/>
      <c r="MU1" s="496"/>
      <c r="MV1" s="495"/>
      <c r="MW1" s="497" t="s">
        <v>675</v>
      </c>
      <c r="MX1" s="496"/>
      <c r="MY1" s="496"/>
      <c r="MZ1" s="495"/>
      <c r="NA1" s="497" t="s">
        <v>675</v>
      </c>
      <c r="NB1" s="496"/>
      <c r="NC1" s="496"/>
      <c r="ND1" s="495"/>
      <c r="NE1" s="497" t="s">
        <v>675</v>
      </c>
      <c r="NF1" s="496"/>
      <c r="NG1" s="496"/>
      <c r="NH1" s="495"/>
      <c r="NI1" s="497" t="s">
        <v>675</v>
      </c>
      <c r="NJ1" s="496"/>
      <c r="NK1" s="496"/>
      <c r="NL1" s="495"/>
      <c r="NM1" s="497" t="s">
        <v>675</v>
      </c>
      <c r="NN1" s="496"/>
      <c r="NO1" s="496"/>
      <c r="NP1" s="495"/>
      <c r="NQ1" s="497" t="s">
        <v>675</v>
      </c>
      <c r="NR1" s="496"/>
      <c r="NS1" s="496"/>
      <c r="NT1" s="495"/>
      <c r="NU1" s="497" t="s">
        <v>675</v>
      </c>
      <c r="NV1" s="496"/>
      <c r="NW1" s="496"/>
      <c r="NX1" s="495"/>
      <c r="NY1" s="497" t="s">
        <v>675</v>
      </c>
      <c r="NZ1" s="496"/>
      <c r="OA1" s="496"/>
      <c r="OB1" s="495"/>
      <c r="OC1" s="497" t="s">
        <v>675</v>
      </c>
      <c r="OD1" s="496"/>
      <c r="OE1" s="496"/>
      <c r="OF1" s="495"/>
      <c r="OG1" s="497" t="s">
        <v>675</v>
      </c>
      <c r="OH1" s="496"/>
      <c r="OI1" s="496"/>
      <c r="OJ1" s="495"/>
      <c r="OK1" s="497" t="s">
        <v>675</v>
      </c>
      <c r="OL1" s="496"/>
      <c r="OM1" s="496"/>
      <c r="ON1" s="495"/>
      <c r="OO1" s="497" t="s">
        <v>675</v>
      </c>
      <c r="OP1" s="496"/>
      <c r="OQ1" s="496"/>
      <c r="OR1" s="495"/>
      <c r="OS1" s="497" t="s">
        <v>675</v>
      </c>
      <c r="OT1" s="496"/>
      <c r="OU1" s="496"/>
      <c r="OV1" s="495"/>
      <c r="OW1" s="497" t="s">
        <v>675</v>
      </c>
      <c r="OX1" s="496"/>
      <c r="OY1" s="496"/>
      <c r="OZ1" s="495"/>
      <c r="PA1" s="497" t="s">
        <v>675</v>
      </c>
      <c r="PB1" s="496"/>
      <c r="PC1" s="496"/>
      <c r="PD1" s="495"/>
      <c r="PE1" s="497" t="s">
        <v>675</v>
      </c>
      <c r="PF1" s="496"/>
      <c r="PG1" s="496"/>
      <c r="PH1" s="495"/>
      <c r="PI1" s="497" t="s">
        <v>675</v>
      </c>
      <c r="PJ1" s="496"/>
      <c r="PK1" s="496"/>
      <c r="PL1" s="495"/>
      <c r="PM1" s="497" t="s">
        <v>675</v>
      </c>
      <c r="PN1" s="496"/>
      <c r="PO1" s="496"/>
      <c r="PP1" s="495"/>
      <c r="PQ1" s="497" t="s">
        <v>675</v>
      </c>
      <c r="PR1" s="496"/>
      <c r="PS1" s="496"/>
      <c r="PT1" s="495"/>
      <c r="PU1" s="497" t="s">
        <v>675</v>
      </c>
      <c r="PV1" s="496"/>
      <c r="PW1" s="496"/>
      <c r="PX1" s="495"/>
      <c r="PY1" s="497" t="s">
        <v>675</v>
      </c>
      <c r="PZ1" s="496"/>
      <c r="QA1" s="496"/>
      <c r="QB1" s="495"/>
      <c r="QC1" s="497" t="s">
        <v>675</v>
      </c>
      <c r="QD1" s="496"/>
      <c r="QE1" s="496"/>
      <c r="QF1" s="495"/>
      <c r="QG1" s="497" t="s">
        <v>675</v>
      </c>
      <c r="QH1" s="496"/>
      <c r="QI1" s="496"/>
      <c r="QJ1" s="495"/>
      <c r="QK1" s="497" t="s">
        <v>675</v>
      </c>
      <c r="QL1" s="496"/>
      <c r="QM1" s="496"/>
      <c r="QN1" s="495"/>
      <c r="QO1" s="497" t="s">
        <v>675</v>
      </c>
      <c r="QP1" s="496"/>
      <c r="QQ1" s="496"/>
      <c r="QR1" s="495"/>
      <c r="QS1" s="497" t="s">
        <v>675</v>
      </c>
      <c r="QT1" s="496"/>
      <c r="QU1" s="496"/>
      <c r="QV1" s="495"/>
      <c r="QW1" s="497" t="s">
        <v>675</v>
      </c>
      <c r="QX1" s="496"/>
      <c r="QY1" s="496"/>
      <c r="QZ1" s="495"/>
      <c r="RA1" s="497" t="s">
        <v>675</v>
      </c>
      <c r="RB1" s="496"/>
      <c r="RC1" s="496"/>
      <c r="RD1" s="495"/>
      <c r="RE1" s="497" t="s">
        <v>675</v>
      </c>
      <c r="RF1" s="496"/>
      <c r="RG1" s="496"/>
      <c r="RH1" s="495"/>
      <c r="RI1" s="497" t="s">
        <v>675</v>
      </c>
      <c r="RJ1" s="496"/>
      <c r="RK1" s="496"/>
      <c r="RL1" s="495"/>
      <c r="RM1" s="497" t="s">
        <v>675</v>
      </c>
      <c r="RN1" s="496"/>
      <c r="RO1" s="496"/>
      <c r="RP1" s="495"/>
      <c r="RQ1" s="497" t="s">
        <v>675</v>
      </c>
      <c r="RR1" s="496"/>
      <c r="RS1" s="496"/>
      <c r="RT1" s="495"/>
      <c r="RU1" s="497" t="s">
        <v>675</v>
      </c>
      <c r="RV1" s="496"/>
      <c r="RW1" s="496"/>
      <c r="RX1" s="495"/>
      <c r="RY1" s="497" t="s">
        <v>675</v>
      </c>
      <c r="RZ1" s="496"/>
      <c r="SA1" s="496"/>
    </row>
    <row r="2" spans="1:497" s="496" customFormat="1" ht="19.5">
      <c r="A2" s="652"/>
      <c r="B2" s="870" t="s">
        <v>93</v>
      </c>
      <c r="C2" s="871"/>
      <c r="D2" s="871"/>
      <c r="E2" s="646"/>
      <c r="F2" s="646"/>
      <c r="G2" s="621">
        <v>1</v>
      </c>
      <c r="H2" s="498"/>
      <c r="I2" s="622">
        <v>1</v>
      </c>
      <c r="J2" s="780"/>
      <c r="K2" s="651"/>
      <c r="L2" s="495" t="str">
        <f>"19"&amp;MID(L3,3,2)&amp;MID(L3,2,1)&amp;MID(L3,1,1)</f>
        <v>1980Q1</v>
      </c>
      <c r="M2" s="496" t="str">
        <f t="shared" ref="M2:BX2" si="0">"19"&amp;MID(M3,3,2)&amp;MID(M3,2,1)&amp;MID(M3,1,1)</f>
        <v>1980Q2</v>
      </c>
      <c r="N2" s="496" t="str">
        <f t="shared" si="0"/>
        <v>1980Q3</v>
      </c>
      <c r="O2" s="496" t="str">
        <f t="shared" si="0"/>
        <v>1980Q4</v>
      </c>
      <c r="P2" s="496" t="str">
        <f t="shared" si="0"/>
        <v>1981Q1</v>
      </c>
      <c r="Q2" s="496" t="str">
        <f t="shared" si="0"/>
        <v>1981Q2</v>
      </c>
      <c r="R2" s="496" t="str">
        <f t="shared" si="0"/>
        <v>1981Q3</v>
      </c>
      <c r="S2" s="496" t="str">
        <f t="shared" si="0"/>
        <v>1981Q4</v>
      </c>
      <c r="T2" s="496" t="str">
        <f t="shared" si="0"/>
        <v>1982Q1</v>
      </c>
      <c r="U2" s="496" t="str">
        <f t="shared" si="0"/>
        <v>1982Q2</v>
      </c>
      <c r="V2" s="496" t="str">
        <f t="shared" si="0"/>
        <v>1982Q3</v>
      </c>
      <c r="W2" s="496" t="str">
        <f t="shared" si="0"/>
        <v>1982Q4</v>
      </c>
      <c r="X2" s="496" t="str">
        <f t="shared" si="0"/>
        <v>1983Q1</v>
      </c>
      <c r="Y2" s="496" t="str">
        <f t="shared" si="0"/>
        <v>1983Q2</v>
      </c>
      <c r="Z2" s="496" t="str">
        <f t="shared" si="0"/>
        <v>1983Q3</v>
      </c>
      <c r="AA2" s="496" t="str">
        <f t="shared" si="0"/>
        <v>1983Q4</v>
      </c>
      <c r="AB2" s="496" t="str">
        <f t="shared" si="0"/>
        <v>1984Q1</v>
      </c>
      <c r="AC2" s="496" t="str">
        <f t="shared" si="0"/>
        <v>1984Q2</v>
      </c>
      <c r="AD2" s="496" t="str">
        <f t="shared" si="0"/>
        <v>1984Q3</v>
      </c>
      <c r="AE2" s="496" t="str">
        <f t="shared" si="0"/>
        <v>1984Q4</v>
      </c>
      <c r="AF2" s="496" t="str">
        <f t="shared" si="0"/>
        <v>1985Q1</v>
      </c>
      <c r="AG2" s="496" t="str">
        <f t="shared" si="0"/>
        <v>1985Q2</v>
      </c>
      <c r="AH2" s="496" t="str">
        <f t="shared" si="0"/>
        <v>1985Q3</v>
      </c>
      <c r="AI2" s="496" t="str">
        <f t="shared" si="0"/>
        <v>1985Q4</v>
      </c>
      <c r="AJ2" s="496" t="str">
        <f t="shared" si="0"/>
        <v>1986Q1</v>
      </c>
      <c r="AK2" s="496" t="str">
        <f t="shared" si="0"/>
        <v>1986Q2</v>
      </c>
      <c r="AL2" s="496" t="str">
        <f t="shared" si="0"/>
        <v>1986Q3</v>
      </c>
      <c r="AM2" s="496" t="str">
        <f t="shared" si="0"/>
        <v>1986Q4</v>
      </c>
      <c r="AN2" s="496" t="str">
        <f t="shared" si="0"/>
        <v>1987Q1</v>
      </c>
      <c r="AO2" s="496" t="str">
        <f t="shared" si="0"/>
        <v>1987Q2</v>
      </c>
      <c r="AP2" s="496" t="str">
        <f t="shared" si="0"/>
        <v>1987Q3</v>
      </c>
      <c r="AQ2" s="496" t="str">
        <f t="shared" si="0"/>
        <v>1987Q4</v>
      </c>
      <c r="AR2" s="496" t="str">
        <f t="shared" si="0"/>
        <v>1988Q1</v>
      </c>
      <c r="AS2" s="496" t="str">
        <f t="shared" si="0"/>
        <v>1988Q2</v>
      </c>
      <c r="AT2" s="496" t="str">
        <f t="shared" si="0"/>
        <v>1988Q3</v>
      </c>
      <c r="AU2" s="496" t="str">
        <f t="shared" si="0"/>
        <v>1988Q4</v>
      </c>
      <c r="AV2" s="496" t="str">
        <f t="shared" si="0"/>
        <v>1989Q1</v>
      </c>
      <c r="AW2" s="496" t="str">
        <f t="shared" si="0"/>
        <v>1989Q2</v>
      </c>
      <c r="AX2" s="496" t="str">
        <f t="shared" si="0"/>
        <v>1989Q3</v>
      </c>
      <c r="AY2" s="496" t="str">
        <f t="shared" si="0"/>
        <v>1989Q4</v>
      </c>
      <c r="AZ2" s="496" t="str">
        <f t="shared" si="0"/>
        <v>1990Q1</v>
      </c>
      <c r="BA2" s="496" t="str">
        <f t="shared" si="0"/>
        <v>1990Q2</v>
      </c>
      <c r="BB2" s="496" t="str">
        <f t="shared" si="0"/>
        <v>1990Q3</v>
      </c>
      <c r="BC2" s="496" t="str">
        <f t="shared" si="0"/>
        <v>1990Q4</v>
      </c>
      <c r="BD2" s="496" t="str">
        <f t="shared" si="0"/>
        <v>1991Q1</v>
      </c>
      <c r="BE2" s="496" t="str">
        <f t="shared" si="0"/>
        <v>1991Q2</v>
      </c>
      <c r="BF2" s="496" t="str">
        <f t="shared" si="0"/>
        <v>1991Q3</v>
      </c>
      <c r="BG2" s="496" t="str">
        <f t="shared" si="0"/>
        <v>1991Q4</v>
      </c>
      <c r="BH2" s="496" t="str">
        <f t="shared" si="0"/>
        <v>1992Q1</v>
      </c>
      <c r="BI2" s="496" t="str">
        <f t="shared" si="0"/>
        <v>1992Q2</v>
      </c>
      <c r="BJ2" s="496" t="str">
        <f t="shared" si="0"/>
        <v>1992Q3</v>
      </c>
      <c r="BK2" s="496" t="str">
        <f t="shared" si="0"/>
        <v>1992Q4</v>
      </c>
      <c r="BL2" s="496" t="str">
        <f t="shared" si="0"/>
        <v>1993Q1</v>
      </c>
      <c r="BM2" s="496" t="str">
        <f t="shared" si="0"/>
        <v>1993Q2</v>
      </c>
      <c r="BN2" s="496" t="str">
        <f t="shared" si="0"/>
        <v>1993Q3</v>
      </c>
      <c r="BO2" s="496" t="str">
        <f t="shared" si="0"/>
        <v>1993Q4</v>
      </c>
      <c r="BP2" s="496" t="str">
        <f t="shared" si="0"/>
        <v>1994Q1</v>
      </c>
      <c r="BQ2" s="496" t="str">
        <f t="shared" si="0"/>
        <v>1994Q2</v>
      </c>
      <c r="BR2" s="496" t="str">
        <f t="shared" si="0"/>
        <v>1994Q3</v>
      </c>
      <c r="BS2" s="496" t="str">
        <f t="shared" si="0"/>
        <v>1994Q4</v>
      </c>
      <c r="BT2" s="496" t="str">
        <f t="shared" si="0"/>
        <v>1995Q1</v>
      </c>
      <c r="BU2" s="496" t="str">
        <f t="shared" si="0"/>
        <v>1995Q2</v>
      </c>
      <c r="BV2" s="496" t="str">
        <f t="shared" si="0"/>
        <v>1995Q3</v>
      </c>
      <c r="BW2" s="496" t="str">
        <f t="shared" si="0"/>
        <v>1995Q4</v>
      </c>
      <c r="BX2" s="496" t="str">
        <f t="shared" si="0"/>
        <v>1996Q1</v>
      </c>
      <c r="BY2" s="496" t="str">
        <f t="shared" ref="BY2:CM2" si="1">"19"&amp;MID(BY3,3,2)&amp;MID(BY3,2,1)&amp;MID(BY3,1,1)</f>
        <v>1996Q2</v>
      </c>
      <c r="BZ2" s="496" t="str">
        <f t="shared" si="1"/>
        <v>1996Q3</v>
      </c>
      <c r="CA2" s="496" t="str">
        <f t="shared" si="1"/>
        <v>1996Q4</v>
      </c>
      <c r="CB2" s="496" t="str">
        <f t="shared" si="1"/>
        <v>1997Q1</v>
      </c>
      <c r="CC2" s="496" t="str">
        <f t="shared" si="1"/>
        <v>1997Q2</v>
      </c>
      <c r="CD2" s="496" t="str">
        <f t="shared" si="1"/>
        <v>1997Q3</v>
      </c>
      <c r="CE2" s="496" t="str">
        <f t="shared" si="1"/>
        <v>1997Q4</v>
      </c>
      <c r="CF2" s="496" t="str">
        <f t="shared" si="1"/>
        <v>1998Q1</v>
      </c>
      <c r="CG2" s="496" t="str">
        <f t="shared" si="1"/>
        <v>1998Q2</v>
      </c>
      <c r="CH2" s="496" t="str">
        <f t="shared" si="1"/>
        <v>1998Q3</v>
      </c>
      <c r="CI2" s="496" t="str">
        <f t="shared" si="1"/>
        <v>1998Q4</v>
      </c>
      <c r="CJ2" s="496" t="str">
        <f t="shared" si="1"/>
        <v>1999Q1</v>
      </c>
      <c r="CK2" s="496" t="str">
        <f t="shared" si="1"/>
        <v>1999Q2</v>
      </c>
      <c r="CL2" s="496" t="str">
        <f t="shared" si="1"/>
        <v>1999Q3</v>
      </c>
      <c r="CM2" s="496" t="str">
        <f t="shared" si="1"/>
        <v>1999Q4</v>
      </c>
      <c r="CN2" s="496" t="str">
        <f t="shared" ref="CN2:EY2" si="2">"20"&amp;MID(CN3,3,2)&amp;MID(CN3,2,1)&amp;MID(CN3,1,1)</f>
        <v>2000Q1</v>
      </c>
      <c r="CO2" s="496" t="str">
        <f t="shared" si="2"/>
        <v>2000Q2</v>
      </c>
      <c r="CP2" s="496" t="str">
        <f t="shared" si="2"/>
        <v>2000Q3</v>
      </c>
      <c r="CQ2" s="496" t="str">
        <f t="shared" si="2"/>
        <v>2000Q4</v>
      </c>
      <c r="CR2" s="496" t="str">
        <f t="shared" si="2"/>
        <v>2001Q1</v>
      </c>
      <c r="CS2" s="496" t="str">
        <f t="shared" si="2"/>
        <v>2001Q2</v>
      </c>
      <c r="CT2" s="496" t="str">
        <f t="shared" si="2"/>
        <v>2001Q3</v>
      </c>
      <c r="CU2" s="496" t="str">
        <f t="shared" si="2"/>
        <v>2001Q4</v>
      </c>
      <c r="CV2" s="496" t="str">
        <f t="shared" si="2"/>
        <v>2002Q1</v>
      </c>
      <c r="CW2" s="496" t="str">
        <f t="shared" si="2"/>
        <v>2002Q2</v>
      </c>
      <c r="CX2" s="496" t="str">
        <f t="shared" si="2"/>
        <v>2002Q3</v>
      </c>
      <c r="CY2" s="496" t="str">
        <f t="shared" si="2"/>
        <v>2002Q4</v>
      </c>
      <c r="CZ2" s="496" t="str">
        <f t="shared" si="2"/>
        <v>2003Q1</v>
      </c>
      <c r="DA2" s="496" t="str">
        <f t="shared" si="2"/>
        <v>2003Q2</v>
      </c>
      <c r="DB2" s="496" t="str">
        <f t="shared" si="2"/>
        <v>2003Q3</v>
      </c>
      <c r="DC2" s="496" t="str">
        <f t="shared" si="2"/>
        <v>2003Q4</v>
      </c>
      <c r="DD2" s="496" t="str">
        <f t="shared" si="2"/>
        <v>2004Q1</v>
      </c>
      <c r="DE2" s="496" t="str">
        <f t="shared" si="2"/>
        <v>2004Q2</v>
      </c>
      <c r="DF2" s="496" t="str">
        <f t="shared" si="2"/>
        <v>2004Q3</v>
      </c>
      <c r="DG2" s="496" t="str">
        <f t="shared" si="2"/>
        <v>2004Q4</v>
      </c>
      <c r="DH2" s="496" t="str">
        <f t="shared" si="2"/>
        <v>2005Q1</v>
      </c>
      <c r="DI2" s="496" t="str">
        <f t="shared" si="2"/>
        <v>2005Q2</v>
      </c>
      <c r="DJ2" s="496" t="str">
        <f t="shared" si="2"/>
        <v>2005Q3</v>
      </c>
      <c r="DK2" s="496" t="str">
        <f t="shared" si="2"/>
        <v>2005Q4</v>
      </c>
      <c r="DL2" s="496" t="str">
        <f t="shared" si="2"/>
        <v>2006Q1</v>
      </c>
      <c r="DM2" s="496" t="str">
        <f t="shared" si="2"/>
        <v>2006Q2</v>
      </c>
      <c r="DN2" s="496" t="str">
        <f t="shared" si="2"/>
        <v>2006Q3</v>
      </c>
      <c r="DO2" s="496" t="str">
        <f t="shared" si="2"/>
        <v>2006Q4</v>
      </c>
      <c r="DP2" s="496" t="str">
        <f t="shared" si="2"/>
        <v>2007Q1</v>
      </c>
      <c r="DQ2" s="496" t="str">
        <f t="shared" si="2"/>
        <v>2007Q2</v>
      </c>
      <c r="DR2" s="496" t="str">
        <f t="shared" si="2"/>
        <v>2007Q3</v>
      </c>
      <c r="DS2" s="496" t="str">
        <f t="shared" si="2"/>
        <v>2007Q4</v>
      </c>
      <c r="DT2" s="496" t="str">
        <f t="shared" si="2"/>
        <v>2008Q1</v>
      </c>
      <c r="DU2" s="496" t="str">
        <f t="shared" si="2"/>
        <v>2008Q2</v>
      </c>
      <c r="DV2" s="496" t="str">
        <f t="shared" si="2"/>
        <v>2008Q3</v>
      </c>
      <c r="DW2" s="496" t="str">
        <f t="shared" si="2"/>
        <v>2008Q4</v>
      </c>
      <c r="DX2" s="496" t="str">
        <f t="shared" si="2"/>
        <v>2009Q1</v>
      </c>
      <c r="DY2" s="496" t="str">
        <f t="shared" si="2"/>
        <v>2009Q2</v>
      </c>
      <c r="DZ2" s="496" t="str">
        <f t="shared" si="2"/>
        <v>2009Q3</v>
      </c>
      <c r="EA2" s="496" t="str">
        <f t="shared" si="2"/>
        <v>2009Q4</v>
      </c>
      <c r="EB2" s="496" t="str">
        <f t="shared" si="2"/>
        <v>2010Q1</v>
      </c>
      <c r="EC2" s="496" t="str">
        <f t="shared" si="2"/>
        <v>2010Q2</v>
      </c>
      <c r="ED2" s="496" t="str">
        <f t="shared" si="2"/>
        <v>2010Q3</v>
      </c>
      <c r="EE2" s="496" t="str">
        <f t="shared" si="2"/>
        <v>2010Q4</v>
      </c>
      <c r="EF2" s="496" t="str">
        <f t="shared" si="2"/>
        <v>2011Q1</v>
      </c>
      <c r="EG2" s="496" t="str">
        <f t="shared" si="2"/>
        <v>2011Q2</v>
      </c>
      <c r="EH2" s="496" t="str">
        <f t="shared" si="2"/>
        <v>2011Q3</v>
      </c>
      <c r="EI2" s="496" t="str">
        <f t="shared" si="2"/>
        <v>2011Q4</v>
      </c>
      <c r="EJ2" s="496" t="str">
        <f t="shared" si="2"/>
        <v>2012Q1</v>
      </c>
      <c r="EK2" s="496" t="str">
        <f t="shared" si="2"/>
        <v>2012Q2</v>
      </c>
      <c r="EL2" s="496" t="str">
        <f t="shared" si="2"/>
        <v>2012Q3</v>
      </c>
      <c r="EM2" s="496" t="str">
        <f t="shared" si="2"/>
        <v>2012Q4</v>
      </c>
      <c r="EN2" s="496" t="str">
        <f t="shared" si="2"/>
        <v>2013Q1</v>
      </c>
      <c r="EO2" s="496" t="str">
        <f t="shared" si="2"/>
        <v>2013Q2</v>
      </c>
      <c r="EP2" s="496" t="str">
        <f t="shared" si="2"/>
        <v>2013Q3</v>
      </c>
      <c r="EQ2" s="496" t="str">
        <f t="shared" si="2"/>
        <v>2013Q4</v>
      </c>
      <c r="ER2" s="496" t="str">
        <f t="shared" si="2"/>
        <v>2014Q1</v>
      </c>
      <c r="ES2" s="496" t="str">
        <f t="shared" si="2"/>
        <v>2014Q2</v>
      </c>
      <c r="ET2" s="496" t="str">
        <f t="shared" si="2"/>
        <v>2014Q3</v>
      </c>
      <c r="EU2" s="496" t="str">
        <f t="shared" si="2"/>
        <v>2014Q4</v>
      </c>
      <c r="EV2" s="496" t="str">
        <f t="shared" si="2"/>
        <v>2015Q1</v>
      </c>
      <c r="EW2" s="496" t="str">
        <f t="shared" si="2"/>
        <v>2015Q2</v>
      </c>
      <c r="EX2" s="496" t="str">
        <f t="shared" si="2"/>
        <v>2015Q3</v>
      </c>
      <c r="EY2" s="496" t="str">
        <f t="shared" si="2"/>
        <v>2015Q4</v>
      </c>
      <c r="EZ2" s="496" t="str">
        <f t="shared" ref="EZ2:HK2" si="3">"20"&amp;MID(EZ3,3,2)&amp;MID(EZ3,2,1)&amp;MID(EZ3,1,1)</f>
        <v>2016Q1</v>
      </c>
      <c r="FA2" s="496" t="str">
        <f t="shared" si="3"/>
        <v>2016Q2</v>
      </c>
      <c r="FB2" s="496" t="str">
        <f t="shared" si="3"/>
        <v>2016Q3</v>
      </c>
      <c r="FC2" s="496" t="str">
        <f t="shared" si="3"/>
        <v>2016Q4</v>
      </c>
      <c r="FD2" s="496" t="str">
        <f t="shared" si="3"/>
        <v>2017Q1</v>
      </c>
      <c r="FE2" s="496" t="str">
        <f t="shared" si="3"/>
        <v>2017Q2</v>
      </c>
      <c r="FF2" s="496" t="str">
        <f t="shared" si="3"/>
        <v>2017Q3</v>
      </c>
      <c r="FG2" s="496" t="str">
        <f t="shared" si="3"/>
        <v>2017Q4</v>
      </c>
      <c r="FH2" s="496" t="str">
        <f t="shared" si="3"/>
        <v>2018Q1</v>
      </c>
      <c r="FI2" s="496" t="str">
        <f t="shared" si="3"/>
        <v>2018Q2</v>
      </c>
      <c r="FJ2" s="496" t="str">
        <f t="shared" si="3"/>
        <v>2018Q3</v>
      </c>
      <c r="FK2" s="496" t="str">
        <f t="shared" si="3"/>
        <v>2018Q4</v>
      </c>
      <c r="FL2" s="496" t="str">
        <f t="shared" si="3"/>
        <v>2019Q1</v>
      </c>
      <c r="FM2" s="496" t="str">
        <f t="shared" si="3"/>
        <v>2019Q2</v>
      </c>
      <c r="FN2" s="496" t="str">
        <f t="shared" si="3"/>
        <v>2019Q3</v>
      </c>
      <c r="FO2" s="496" t="str">
        <f t="shared" si="3"/>
        <v>2019Q4</v>
      </c>
      <c r="FP2" s="496" t="str">
        <f t="shared" si="3"/>
        <v>2020Q1</v>
      </c>
      <c r="FQ2" s="496" t="str">
        <f t="shared" si="3"/>
        <v>2020Q2</v>
      </c>
      <c r="FR2" s="496" t="str">
        <f t="shared" si="3"/>
        <v>2020Q3</v>
      </c>
      <c r="FS2" s="496" t="str">
        <f t="shared" si="3"/>
        <v>2020Q4</v>
      </c>
      <c r="FT2" s="496" t="str">
        <f t="shared" si="3"/>
        <v>2021Q1</v>
      </c>
      <c r="FU2" s="496" t="str">
        <f t="shared" si="3"/>
        <v>2021Q2</v>
      </c>
      <c r="FV2" s="496" t="str">
        <f t="shared" si="3"/>
        <v>2021Q3</v>
      </c>
      <c r="FW2" s="496" t="str">
        <f t="shared" si="3"/>
        <v>2021Q4</v>
      </c>
      <c r="FX2" s="496" t="str">
        <f t="shared" si="3"/>
        <v>2022Q1</v>
      </c>
      <c r="FY2" s="496" t="str">
        <f t="shared" si="3"/>
        <v>2022Q2</v>
      </c>
      <c r="FZ2" s="496" t="str">
        <f t="shared" si="3"/>
        <v>2022Q3</v>
      </c>
      <c r="GA2" s="496" t="str">
        <f t="shared" si="3"/>
        <v>2022Q4</v>
      </c>
      <c r="GB2" s="496" t="str">
        <f t="shared" si="3"/>
        <v>2023Q1</v>
      </c>
      <c r="GC2" s="496" t="str">
        <f t="shared" si="3"/>
        <v>2023Q2</v>
      </c>
      <c r="GD2" s="496" t="str">
        <f t="shared" si="3"/>
        <v>2023Q3</v>
      </c>
      <c r="GE2" s="496" t="str">
        <f t="shared" si="3"/>
        <v>2023Q4</v>
      </c>
      <c r="GF2" s="496" t="str">
        <f t="shared" si="3"/>
        <v>2024Q1</v>
      </c>
      <c r="GG2" s="496" t="str">
        <f t="shared" si="3"/>
        <v>2024Q2</v>
      </c>
      <c r="GH2" s="496" t="str">
        <f t="shared" si="3"/>
        <v>2024Q3</v>
      </c>
      <c r="GI2" s="496" t="str">
        <f t="shared" si="3"/>
        <v>2024Q4</v>
      </c>
      <c r="GJ2" s="496" t="str">
        <f t="shared" si="3"/>
        <v>2025Q1</v>
      </c>
      <c r="GK2" s="496" t="str">
        <f t="shared" si="3"/>
        <v>2025Q2</v>
      </c>
      <c r="GL2" s="496" t="str">
        <f t="shared" si="3"/>
        <v>2025Q3</v>
      </c>
      <c r="GM2" s="496" t="str">
        <f t="shared" si="3"/>
        <v>2025Q4</v>
      </c>
      <c r="GN2" s="496" t="str">
        <f t="shared" si="3"/>
        <v>2026Q1</v>
      </c>
      <c r="GO2" s="496" t="str">
        <f t="shared" si="3"/>
        <v>2026Q2</v>
      </c>
      <c r="GP2" s="496" t="str">
        <f t="shared" si="3"/>
        <v>2026Q3</v>
      </c>
      <c r="GQ2" s="496" t="str">
        <f t="shared" si="3"/>
        <v>2026Q4</v>
      </c>
      <c r="GR2" s="496" t="str">
        <f t="shared" si="3"/>
        <v>2027Q1</v>
      </c>
      <c r="GS2" s="496" t="str">
        <f t="shared" si="3"/>
        <v>2027Q2</v>
      </c>
      <c r="GT2" s="496" t="str">
        <f t="shared" si="3"/>
        <v>2027Q3</v>
      </c>
      <c r="GU2" s="496" t="str">
        <f t="shared" si="3"/>
        <v>2027Q4</v>
      </c>
      <c r="GV2" s="496" t="str">
        <f t="shared" si="3"/>
        <v>2028Q1</v>
      </c>
      <c r="GW2" s="496" t="str">
        <f t="shared" si="3"/>
        <v>2028Q2</v>
      </c>
      <c r="GX2" s="496" t="str">
        <f t="shared" si="3"/>
        <v>2028Q3</v>
      </c>
      <c r="GY2" s="496" t="str">
        <f t="shared" si="3"/>
        <v>2028Q4</v>
      </c>
      <c r="GZ2" s="496" t="str">
        <f t="shared" si="3"/>
        <v>2029Q1</v>
      </c>
      <c r="HA2" s="496" t="str">
        <f t="shared" si="3"/>
        <v>2029Q2</v>
      </c>
      <c r="HB2" s="496" t="str">
        <f t="shared" si="3"/>
        <v>2029Q3</v>
      </c>
      <c r="HC2" s="496" t="str">
        <f t="shared" si="3"/>
        <v>2029Q4</v>
      </c>
      <c r="HD2" s="496" t="str">
        <f t="shared" si="3"/>
        <v>2030Q1</v>
      </c>
      <c r="HE2" s="496" t="str">
        <f t="shared" si="3"/>
        <v>2030Q2</v>
      </c>
      <c r="HF2" s="496" t="str">
        <f t="shared" si="3"/>
        <v>2030Q3</v>
      </c>
      <c r="HG2" s="496" t="str">
        <f t="shared" si="3"/>
        <v>2030Q4</v>
      </c>
      <c r="HH2" s="496" t="str">
        <f t="shared" si="3"/>
        <v>2031Q1</v>
      </c>
      <c r="HI2" s="496" t="str">
        <f t="shared" si="3"/>
        <v>2031Q2</v>
      </c>
      <c r="HJ2" s="496" t="str">
        <f t="shared" si="3"/>
        <v>2031Q3</v>
      </c>
      <c r="HK2" s="496" t="str">
        <f t="shared" si="3"/>
        <v>2031Q4</v>
      </c>
      <c r="HL2" s="496" t="str">
        <f t="shared" ref="HL2:JW2" si="4">"20"&amp;MID(HL3,3,2)&amp;MID(HL3,2,1)&amp;MID(HL3,1,1)</f>
        <v>2032Q1</v>
      </c>
      <c r="HM2" s="496" t="str">
        <f t="shared" si="4"/>
        <v>2032Q2</v>
      </c>
      <c r="HN2" s="496" t="str">
        <f t="shared" si="4"/>
        <v>2032Q3</v>
      </c>
      <c r="HO2" s="496" t="str">
        <f t="shared" si="4"/>
        <v>2032Q4</v>
      </c>
      <c r="HP2" s="496" t="str">
        <f t="shared" si="4"/>
        <v>2033Q1</v>
      </c>
      <c r="HQ2" s="496" t="str">
        <f t="shared" si="4"/>
        <v>2033Q2</v>
      </c>
      <c r="HR2" s="496" t="str">
        <f t="shared" si="4"/>
        <v>2033Q3</v>
      </c>
      <c r="HS2" s="496" t="str">
        <f t="shared" si="4"/>
        <v>2033Q4</v>
      </c>
      <c r="HT2" s="496" t="str">
        <f t="shared" si="4"/>
        <v>2034Q1</v>
      </c>
      <c r="HU2" s="496" t="str">
        <f t="shared" si="4"/>
        <v>2034Q2</v>
      </c>
      <c r="HV2" s="496" t="str">
        <f t="shared" si="4"/>
        <v>2034Q3</v>
      </c>
      <c r="HW2" s="496" t="str">
        <f t="shared" si="4"/>
        <v>2034Q4</v>
      </c>
      <c r="HX2" s="496" t="str">
        <f t="shared" si="4"/>
        <v>2035Q1</v>
      </c>
      <c r="HY2" s="496" t="str">
        <f t="shared" si="4"/>
        <v>2035Q2</v>
      </c>
      <c r="HZ2" s="496" t="str">
        <f t="shared" si="4"/>
        <v>2035Q3</v>
      </c>
      <c r="IA2" s="496" t="str">
        <f t="shared" si="4"/>
        <v>2035Q4</v>
      </c>
      <c r="IB2" s="496" t="str">
        <f t="shared" si="4"/>
        <v>2036Q1</v>
      </c>
      <c r="IC2" s="496" t="str">
        <f t="shared" si="4"/>
        <v>2036Q2</v>
      </c>
      <c r="ID2" s="496" t="str">
        <f t="shared" si="4"/>
        <v>2036Q3</v>
      </c>
      <c r="IE2" s="496" t="str">
        <f t="shared" si="4"/>
        <v>2036Q4</v>
      </c>
      <c r="IF2" s="496" t="str">
        <f t="shared" si="4"/>
        <v>2037Q1</v>
      </c>
      <c r="IG2" s="496" t="str">
        <f t="shared" si="4"/>
        <v>2037Q2</v>
      </c>
      <c r="IH2" s="496" t="str">
        <f t="shared" si="4"/>
        <v>2037Q3</v>
      </c>
      <c r="II2" s="496" t="str">
        <f t="shared" si="4"/>
        <v>2037Q4</v>
      </c>
      <c r="IJ2" s="496" t="str">
        <f t="shared" si="4"/>
        <v>2038Q1</v>
      </c>
      <c r="IK2" s="496" t="str">
        <f t="shared" si="4"/>
        <v>2038Q2</v>
      </c>
      <c r="IL2" s="496" t="str">
        <f t="shared" si="4"/>
        <v>2038Q3</v>
      </c>
      <c r="IM2" s="496" t="str">
        <f t="shared" si="4"/>
        <v>2038Q4</v>
      </c>
      <c r="IN2" s="496" t="str">
        <f t="shared" si="4"/>
        <v>2039Q1</v>
      </c>
      <c r="IO2" s="496" t="str">
        <f t="shared" si="4"/>
        <v>2039Q2</v>
      </c>
      <c r="IP2" s="496" t="str">
        <f t="shared" si="4"/>
        <v>2039Q3</v>
      </c>
      <c r="IQ2" s="496" t="str">
        <f t="shared" si="4"/>
        <v>2039Q4</v>
      </c>
      <c r="IR2" s="496" t="str">
        <f t="shared" si="4"/>
        <v>2040Q1</v>
      </c>
      <c r="IS2" s="496" t="str">
        <f t="shared" si="4"/>
        <v>2040Q2</v>
      </c>
      <c r="IT2" s="496" t="str">
        <f t="shared" si="4"/>
        <v>2040Q3</v>
      </c>
      <c r="IU2" s="496" t="str">
        <f t="shared" si="4"/>
        <v>2040Q4</v>
      </c>
      <c r="IV2" s="496" t="str">
        <f t="shared" si="4"/>
        <v>2041Q1</v>
      </c>
      <c r="IW2" s="496" t="str">
        <f t="shared" si="4"/>
        <v>2041Q2</v>
      </c>
      <c r="IX2" s="496" t="str">
        <f t="shared" si="4"/>
        <v>2041Q3</v>
      </c>
      <c r="IY2" s="496" t="str">
        <f t="shared" si="4"/>
        <v>2041Q4</v>
      </c>
      <c r="IZ2" s="496" t="str">
        <f t="shared" si="4"/>
        <v>2042Q1</v>
      </c>
      <c r="JA2" s="496" t="str">
        <f t="shared" si="4"/>
        <v>2042Q2</v>
      </c>
      <c r="JB2" s="496" t="str">
        <f t="shared" si="4"/>
        <v>2042Q3</v>
      </c>
      <c r="JC2" s="496" t="str">
        <f t="shared" si="4"/>
        <v>2042Q4</v>
      </c>
      <c r="JD2" s="496" t="str">
        <f t="shared" si="4"/>
        <v>2043Q1</v>
      </c>
      <c r="JE2" s="496" t="str">
        <f t="shared" si="4"/>
        <v>2043Q2</v>
      </c>
      <c r="JF2" s="496" t="str">
        <f t="shared" si="4"/>
        <v>2043Q3</v>
      </c>
      <c r="JG2" s="496" t="str">
        <f t="shared" si="4"/>
        <v>2043Q4</v>
      </c>
      <c r="JH2" s="496" t="str">
        <f t="shared" si="4"/>
        <v>2044Q1</v>
      </c>
      <c r="JI2" s="496" t="str">
        <f t="shared" si="4"/>
        <v>2044Q2</v>
      </c>
      <c r="JJ2" s="496" t="str">
        <f t="shared" si="4"/>
        <v>2044Q3</v>
      </c>
      <c r="JK2" s="496" t="str">
        <f t="shared" si="4"/>
        <v>2044Q4</v>
      </c>
      <c r="JL2" s="496" t="str">
        <f t="shared" si="4"/>
        <v>2045Q1</v>
      </c>
      <c r="JM2" s="496" t="str">
        <f t="shared" si="4"/>
        <v>2045Q2</v>
      </c>
      <c r="JN2" s="496" t="str">
        <f t="shared" si="4"/>
        <v>2045Q3</v>
      </c>
      <c r="JO2" s="496" t="str">
        <f t="shared" si="4"/>
        <v>2045Q4</v>
      </c>
      <c r="JP2" s="496" t="str">
        <f t="shared" si="4"/>
        <v>2046Q1</v>
      </c>
      <c r="JQ2" s="496" t="str">
        <f t="shared" si="4"/>
        <v>2046Q2</v>
      </c>
      <c r="JR2" s="496" t="str">
        <f t="shared" si="4"/>
        <v>2046Q3</v>
      </c>
      <c r="JS2" s="496" t="str">
        <f t="shared" si="4"/>
        <v>2046Q4</v>
      </c>
      <c r="JT2" s="496" t="str">
        <f t="shared" si="4"/>
        <v>2047Q1</v>
      </c>
      <c r="JU2" s="496" t="str">
        <f t="shared" si="4"/>
        <v>2047Q2</v>
      </c>
      <c r="JV2" s="496" t="str">
        <f t="shared" si="4"/>
        <v>2047Q3</v>
      </c>
      <c r="JW2" s="496" t="str">
        <f t="shared" si="4"/>
        <v>2047Q4</v>
      </c>
      <c r="JX2" s="496" t="str">
        <f t="shared" ref="JX2:MI2" si="5">"20"&amp;MID(JX3,3,2)&amp;MID(JX3,2,1)&amp;MID(JX3,1,1)</f>
        <v>2048Q1</v>
      </c>
      <c r="JY2" s="496" t="str">
        <f t="shared" si="5"/>
        <v>2048Q2</v>
      </c>
      <c r="JZ2" s="496" t="str">
        <f t="shared" si="5"/>
        <v>2048Q3</v>
      </c>
      <c r="KA2" s="496" t="str">
        <f t="shared" si="5"/>
        <v>2048Q4</v>
      </c>
      <c r="KB2" s="496" t="str">
        <f t="shared" si="5"/>
        <v>2049Q1</v>
      </c>
      <c r="KC2" s="496" t="str">
        <f t="shared" si="5"/>
        <v>2049Q2</v>
      </c>
      <c r="KD2" s="496" t="str">
        <f t="shared" si="5"/>
        <v>2049Q3</v>
      </c>
      <c r="KE2" s="496" t="str">
        <f t="shared" si="5"/>
        <v>2049Q4</v>
      </c>
      <c r="KF2" s="496" t="str">
        <f t="shared" si="5"/>
        <v>2050Q1</v>
      </c>
      <c r="KG2" s="496" t="str">
        <f t="shared" si="5"/>
        <v>2050Q2</v>
      </c>
      <c r="KH2" s="496" t="str">
        <f t="shared" si="5"/>
        <v>2050Q3</v>
      </c>
      <c r="KI2" s="496" t="str">
        <f t="shared" si="5"/>
        <v>2050Q4</v>
      </c>
      <c r="KJ2" s="496" t="str">
        <f t="shared" si="5"/>
        <v>2051Q1</v>
      </c>
      <c r="KK2" s="496" t="str">
        <f t="shared" si="5"/>
        <v>2051Q2</v>
      </c>
      <c r="KL2" s="496" t="str">
        <f t="shared" si="5"/>
        <v>2051Q3</v>
      </c>
      <c r="KM2" s="496" t="str">
        <f t="shared" si="5"/>
        <v>2051Q4</v>
      </c>
      <c r="KN2" s="496" t="str">
        <f t="shared" si="5"/>
        <v>2052Q1</v>
      </c>
      <c r="KO2" s="496" t="str">
        <f t="shared" si="5"/>
        <v>2052Q2</v>
      </c>
      <c r="KP2" s="496" t="str">
        <f t="shared" si="5"/>
        <v>2052Q3</v>
      </c>
      <c r="KQ2" s="496" t="str">
        <f t="shared" si="5"/>
        <v>2052Q4</v>
      </c>
      <c r="KR2" s="496" t="str">
        <f t="shared" si="5"/>
        <v>2053Q1</v>
      </c>
      <c r="KS2" s="496" t="str">
        <f t="shared" si="5"/>
        <v>2053Q2</v>
      </c>
      <c r="KT2" s="496" t="str">
        <f t="shared" si="5"/>
        <v>2053Q3</v>
      </c>
      <c r="KU2" s="496" t="str">
        <f t="shared" si="5"/>
        <v>2053Q4</v>
      </c>
      <c r="KV2" s="496" t="str">
        <f t="shared" si="5"/>
        <v>2054Q1</v>
      </c>
      <c r="KW2" s="496" t="str">
        <f t="shared" si="5"/>
        <v>2054Q2</v>
      </c>
      <c r="KX2" s="496" t="str">
        <f t="shared" si="5"/>
        <v>2054Q3</v>
      </c>
      <c r="KY2" s="496" t="str">
        <f t="shared" si="5"/>
        <v>2054Q4</v>
      </c>
      <c r="KZ2" s="496" t="str">
        <f t="shared" si="5"/>
        <v>2055Q1</v>
      </c>
      <c r="LA2" s="496" t="str">
        <f t="shared" si="5"/>
        <v>2055Q2</v>
      </c>
      <c r="LB2" s="496" t="str">
        <f t="shared" si="5"/>
        <v>2055Q3</v>
      </c>
      <c r="LC2" s="496" t="str">
        <f t="shared" si="5"/>
        <v>2055Q4</v>
      </c>
      <c r="LD2" s="496" t="str">
        <f t="shared" si="5"/>
        <v>2056Q1</v>
      </c>
      <c r="LE2" s="496" t="str">
        <f t="shared" si="5"/>
        <v>2056Q2</v>
      </c>
      <c r="LF2" s="496" t="str">
        <f t="shared" si="5"/>
        <v>2056Q3</v>
      </c>
      <c r="LG2" s="496" t="str">
        <f t="shared" si="5"/>
        <v>2056Q4</v>
      </c>
      <c r="LH2" s="496" t="str">
        <f t="shared" si="5"/>
        <v>2057Q1</v>
      </c>
      <c r="LI2" s="496" t="str">
        <f t="shared" si="5"/>
        <v>2057Q2</v>
      </c>
      <c r="LJ2" s="496" t="str">
        <f t="shared" si="5"/>
        <v>2057Q3</v>
      </c>
      <c r="LK2" s="496" t="str">
        <f t="shared" si="5"/>
        <v>2057Q4</v>
      </c>
      <c r="LL2" s="496" t="str">
        <f t="shared" si="5"/>
        <v>2058Q1</v>
      </c>
      <c r="LM2" s="496" t="str">
        <f t="shared" si="5"/>
        <v>2058Q2</v>
      </c>
      <c r="LN2" s="496" t="str">
        <f t="shared" si="5"/>
        <v>2058Q3</v>
      </c>
      <c r="LO2" s="496" t="str">
        <f t="shared" si="5"/>
        <v>2058Q4</v>
      </c>
      <c r="LP2" s="496" t="str">
        <f t="shared" si="5"/>
        <v>2059Q1</v>
      </c>
      <c r="LQ2" s="496" t="str">
        <f t="shared" si="5"/>
        <v>2059Q2</v>
      </c>
      <c r="LR2" s="496" t="str">
        <f t="shared" si="5"/>
        <v>2059Q3</v>
      </c>
      <c r="LS2" s="496" t="str">
        <f t="shared" si="5"/>
        <v>2059Q4</v>
      </c>
      <c r="LT2" s="496" t="str">
        <f t="shared" si="5"/>
        <v>2060Q1</v>
      </c>
      <c r="LU2" s="496" t="str">
        <f t="shared" si="5"/>
        <v>2060Q2</v>
      </c>
      <c r="LV2" s="496" t="str">
        <f t="shared" si="5"/>
        <v>2060Q3</v>
      </c>
      <c r="LW2" s="496" t="str">
        <f t="shared" si="5"/>
        <v>2060Q4</v>
      </c>
      <c r="LX2" s="496" t="str">
        <f t="shared" si="5"/>
        <v>2061Q1</v>
      </c>
      <c r="LY2" s="496" t="str">
        <f t="shared" si="5"/>
        <v>2061Q2</v>
      </c>
      <c r="LZ2" s="496" t="str">
        <f t="shared" si="5"/>
        <v>2061Q3</v>
      </c>
      <c r="MA2" s="496" t="str">
        <f t="shared" si="5"/>
        <v>2061Q4</v>
      </c>
      <c r="MB2" s="496" t="str">
        <f t="shared" si="5"/>
        <v>2062Q1</v>
      </c>
      <c r="MC2" s="496" t="str">
        <f t="shared" si="5"/>
        <v>2062Q2</v>
      </c>
      <c r="MD2" s="496" t="str">
        <f t="shared" si="5"/>
        <v>2062Q3</v>
      </c>
      <c r="ME2" s="496" t="str">
        <f t="shared" si="5"/>
        <v>2062Q4</v>
      </c>
      <c r="MF2" s="496" t="str">
        <f t="shared" si="5"/>
        <v>2063Q1</v>
      </c>
      <c r="MG2" s="496" t="str">
        <f t="shared" si="5"/>
        <v>2063Q2</v>
      </c>
      <c r="MH2" s="496" t="str">
        <f t="shared" si="5"/>
        <v>2063Q3</v>
      </c>
      <c r="MI2" s="496" t="str">
        <f t="shared" si="5"/>
        <v>2063Q4</v>
      </c>
      <c r="MJ2" s="496" t="str">
        <f t="shared" ref="MJ2:OU2" si="6">"20"&amp;MID(MJ3,3,2)&amp;MID(MJ3,2,1)&amp;MID(MJ3,1,1)</f>
        <v>2064Q1</v>
      </c>
      <c r="MK2" s="496" t="str">
        <f t="shared" si="6"/>
        <v>2064Q2</v>
      </c>
      <c r="ML2" s="496" t="str">
        <f t="shared" si="6"/>
        <v>2064Q3</v>
      </c>
      <c r="MM2" s="496" t="str">
        <f t="shared" si="6"/>
        <v>2064Q4</v>
      </c>
      <c r="MN2" s="496" t="str">
        <f t="shared" si="6"/>
        <v>2065Q1</v>
      </c>
      <c r="MO2" s="496" t="str">
        <f t="shared" si="6"/>
        <v>2065Q2</v>
      </c>
      <c r="MP2" s="496" t="str">
        <f t="shared" si="6"/>
        <v>2065Q3</v>
      </c>
      <c r="MQ2" s="496" t="str">
        <f t="shared" si="6"/>
        <v>2065Q4</v>
      </c>
      <c r="MR2" s="496" t="str">
        <f t="shared" si="6"/>
        <v>2066Q1</v>
      </c>
      <c r="MS2" s="496" t="str">
        <f t="shared" si="6"/>
        <v>2066Q2</v>
      </c>
      <c r="MT2" s="496" t="str">
        <f t="shared" si="6"/>
        <v>2066Q3</v>
      </c>
      <c r="MU2" s="496" t="str">
        <f t="shared" si="6"/>
        <v>2066Q4</v>
      </c>
      <c r="MV2" s="496" t="str">
        <f t="shared" si="6"/>
        <v>2067Q1</v>
      </c>
      <c r="MW2" s="496" t="str">
        <f t="shared" si="6"/>
        <v>2067Q2</v>
      </c>
      <c r="MX2" s="496" t="str">
        <f t="shared" si="6"/>
        <v>2067Q3</v>
      </c>
      <c r="MY2" s="496" t="str">
        <f t="shared" si="6"/>
        <v>2067Q4</v>
      </c>
      <c r="MZ2" s="496" t="str">
        <f t="shared" si="6"/>
        <v>2068Q1</v>
      </c>
      <c r="NA2" s="496" t="str">
        <f t="shared" si="6"/>
        <v>2068Q2</v>
      </c>
      <c r="NB2" s="496" t="str">
        <f t="shared" si="6"/>
        <v>2068Q3</v>
      </c>
      <c r="NC2" s="496" t="str">
        <f t="shared" si="6"/>
        <v>2068Q4</v>
      </c>
      <c r="ND2" s="496" t="str">
        <f t="shared" si="6"/>
        <v>2069Q1</v>
      </c>
      <c r="NE2" s="496" t="str">
        <f t="shared" si="6"/>
        <v>2069Q2</v>
      </c>
      <c r="NF2" s="496" t="str">
        <f t="shared" si="6"/>
        <v>2069Q3</v>
      </c>
      <c r="NG2" s="496" t="str">
        <f t="shared" si="6"/>
        <v>2069Q4</v>
      </c>
      <c r="NH2" s="496" t="str">
        <f t="shared" si="6"/>
        <v>2070Q1</v>
      </c>
      <c r="NI2" s="496" t="str">
        <f t="shared" si="6"/>
        <v>2070Q2</v>
      </c>
      <c r="NJ2" s="496" t="str">
        <f t="shared" si="6"/>
        <v>2070Q3</v>
      </c>
      <c r="NK2" s="496" t="str">
        <f t="shared" si="6"/>
        <v>2070Q4</v>
      </c>
      <c r="NL2" s="496" t="str">
        <f t="shared" si="6"/>
        <v>2071Q1</v>
      </c>
      <c r="NM2" s="496" t="str">
        <f t="shared" si="6"/>
        <v>2071Q2</v>
      </c>
      <c r="NN2" s="496" t="str">
        <f t="shared" si="6"/>
        <v>2071Q3</v>
      </c>
      <c r="NO2" s="496" t="str">
        <f t="shared" si="6"/>
        <v>2071Q4</v>
      </c>
      <c r="NP2" s="496" t="str">
        <f t="shared" si="6"/>
        <v>2072Q1</v>
      </c>
      <c r="NQ2" s="496" t="str">
        <f t="shared" si="6"/>
        <v>2072Q2</v>
      </c>
      <c r="NR2" s="496" t="str">
        <f t="shared" si="6"/>
        <v>2072Q3</v>
      </c>
      <c r="NS2" s="496" t="str">
        <f t="shared" si="6"/>
        <v>2072Q4</v>
      </c>
      <c r="NT2" s="496" t="str">
        <f t="shared" si="6"/>
        <v>2073Q1</v>
      </c>
      <c r="NU2" s="496" t="str">
        <f t="shared" si="6"/>
        <v>2073Q2</v>
      </c>
      <c r="NV2" s="496" t="str">
        <f t="shared" si="6"/>
        <v>2073Q3</v>
      </c>
      <c r="NW2" s="496" t="str">
        <f t="shared" si="6"/>
        <v>2073Q4</v>
      </c>
      <c r="NX2" s="496" t="str">
        <f t="shared" si="6"/>
        <v>2074Q1</v>
      </c>
      <c r="NY2" s="496" t="str">
        <f t="shared" si="6"/>
        <v>2074Q2</v>
      </c>
      <c r="NZ2" s="496" t="str">
        <f t="shared" si="6"/>
        <v>2074Q3</v>
      </c>
      <c r="OA2" s="496" t="str">
        <f t="shared" si="6"/>
        <v>2074Q4</v>
      </c>
      <c r="OB2" s="496" t="str">
        <f t="shared" si="6"/>
        <v>2075Q1</v>
      </c>
      <c r="OC2" s="496" t="str">
        <f t="shared" si="6"/>
        <v>2075Q2</v>
      </c>
      <c r="OD2" s="496" t="str">
        <f t="shared" si="6"/>
        <v>2075Q3</v>
      </c>
      <c r="OE2" s="496" t="str">
        <f t="shared" si="6"/>
        <v>2075Q4</v>
      </c>
      <c r="OF2" s="496" t="str">
        <f t="shared" si="6"/>
        <v>2076Q1</v>
      </c>
      <c r="OG2" s="496" t="str">
        <f t="shared" si="6"/>
        <v>2076Q2</v>
      </c>
      <c r="OH2" s="496" t="str">
        <f t="shared" si="6"/>
        <v>2076Q3</v>
      </c>
      <c r="OI2" s="496" t="str">
        <f t="shared" si="6"/>
        <v>2076Q4</v>
      </c>
      <c r="OJ2" s="496" t="str">
        <f t="shared" si="6"/>
        <v>2077Q1</v>
      </c>
      <c r="OK2" s="496" t="str">
        <f t="shared" si="6"/>
        <v>2077Q2</v>
      </c>
      <c r="OL2" s="496" t="str">
        <f t="shared" si="6"/>
        <v>2077Q3</v>
      </c>
      <c r="OM2" s="496" t="str">
        <f t="shared" si="6"/>
        <v>2077Q4</v>
      </c>
      <c r="ON2" s="496" t="str">
        <f t="shared" si="6"/>
        <v>2078Q1</v>
      </c>
      <c r="OO2" s="496" t="str">
        <f t="shared" si="6"/>
        <v>2078Q2</v>
      </c>
      <c r="OP2" s="496" t="str">
        <f t="shared" si="6"/>
        <v>2078Q3</v>
      </c>
      <c r="OQ2" s="496" t="str">
        <f t="shared" si="6"/>
        <v>2078Q4</v>
      </c>
      <c r="OR2" s="496" t="str">
        <f t="shared" si="6"/>
        <v>2079Q1</v>
      </c>
      <c r="OS2" s="496" t="str">
        <f t="shared" si="6"/>
        <v>2079Q2</v>
      </c>
      <c r="OT2" s="496" t="str">
        <f t="shared" si="6"/>
        <v>2079Q3</v>
      </c>
      <c r="OU2" s="496" t="str">
        <f t="shared" si="6"/>
        <v>2079Q4</v>
      </c>
      <c r="OV2" s="496" t="str">
        <f t="shared" ref="OV2:RG2" si="7">"20"&amp;MID(OV3,3,2)&amp;MID(OV3,2,1)&amp;MID(OV3,1,1)</f>
        <v>2080Q1</v>
      </c>
      <c r="OW2" s="496" t="str">
        <f t="shared" si="7"/>
        <v>2080Q2</v>
      </c>
      <c r="OX2" s="496" t="str">
        <f t="shared" si="7"/>
        <v>2080Q3</v>
      </c>
      <c r="OY2" s="496" t="str">
        <f t="shared" si="7"/>
        <v>2080Q4</v>
      </c>
      <c r="OZ2" s="496" t="str">
        <f t="shared" si="7"/>
        <v>2081Q1</v>
      </c>
      <c r="PA2" s="496" t="str">
        <f t="shared" si="7"/>
        <v>2081Q2</v>
      </c>
      <c r="PB2" s="496" t="str">
        <f t="shared" si="7"/>
        <v>2081Q3</v>
      </c>
      <c r="PC2" s="496" t="str">
        <f t="shared" si="7"/>
        <v>2081Q4</v>
      </c>
      <c r="PD2" s="496" t="str">
        <f t="shared" si="7"/>
        <v>2082Q1</v>
      </c>
      <c r="PE2" s="496" t="str">
        <f t="shared" si="7"/>
        <v>2082Q2</v>
      </c>
      <c r="PF2" s="496" t="str">
        <f t="shared" si="7"/>
        <v>2082Q3</v>
      </c>
      <c r="PG2" s="496" t="str">
        <f t="shared" si="7"/>
        <v>2082Q4</v>
      </c>
      <c r="PH2" s="496" t="str">
        <f t="shared" si="7"/>
        <v>2083Q1</v>
      </c>
      <c r="PI2" s="496" t="str">
        <f t="shared" si="7"/>
        <v>2083Q2</v>
      </c>
      <c r="PJ2" s="496" t="str">
        <f t="shared" si="7"/>
        <v>2083Q3</v>
      </c>
      <c r="PK2" s="496" t="str">
        <f t="shared" si="7"/>
        <v>2083Q4</v>
      </c>
      <c r="PL2" s="496" t="str">
        <f t="shared" si="7"/>
        <v>2084Q1</v>
      </c>
      <c r="PM2" s="496" t="str">
        <f t="shared" si="7"/>
        <v>2084Q2</v>
      </c>
      <c r="PN2" s="496" t="str">
        <f t="shared" si="7"/>
        <v>2084Q3</v>
      </c>
      <c r="PO2" s="496" t="str">
        <f t="shared" si="7"/>
        <v>2084Q4</v>
      </c>
      <c r="PP2" s="496" t="str">
        <f t="shared" si="7"/>
        <v>2085Q1</v>
      </c>
      <c r="PQ2" s="496" t="str">
        <f t="shared" si="7"/>
        <v>2085Q2</v>
      </c>
      <c r="PR2" s="496" t="str">
        <f t="shared" si="7"/>
        <v>2085Q3</v>
      </c>
      <c r="PS2" s="496" t="str">
        <f t="shared" si="7"/>
        <v>2085Q4</v>
      </c>
      <c r="PT2" s="496" t="str">
        <f t="shared" si="7"/>
        <v>2086Q1</v>
      </c>
      <c r="PU2" s="496" t="str">
        <f t="shared" si="7"/>
        <v>2086Q2</v>
      </c>
      <c r="PV2" s="496" t="str">
        <f t="shared" si="7"/>
        <v>2086Q3</v>
      </c>
      <c r="PW2" s="496" t="str">
        <f t="shared" si="7"/>
        <v>2086Q4</v>
      </c>
      <c r="PX2" s="496" t="str">
        <f t="shared" si="7"/>
        <v>2087Q1</v>
      </c>
      <c r="PY2" s="496" t="str">
        <f t="shared" si="7"/>
        <v>2087Q2</v>
      </c>
      <c r="PZ2" s="496" t="str">
        <f t="shared" si="7"/>
        <v>2087Q3</v>
      </c>
      <c r="QA2" s="496" t="str">
        <f t="shared" si="7"/>
        <v>2087Q4</v>
      </c>
      <c r="QB2" s="496" t="str">
        <f t="shared" si="7"/>
        <v>2088Q1</v>
      </c>
      <c r="QC2" s="496" t="str">
        <f t="shared" si="7"/>
        <v>2088Q2</v>
      </c>
      <c r="QD2" s="496" t="str">
        <f t="shared" si="7"/>
        <v>2088Q3</v>
      </c>
      <c r="QE2" s="496" t="str">
        <f t="shared" si="7"/>
        <v>2088Q4</v>
      </c>
      <c r="QF2" s="496" t="str">
        <f t="shared" si="7"/>
        <v>2089Q1</v>
      </c>
      <c r="QG2" s="496" t="str">
        <f t="shared" si="7"/>
        <v>2089Q2</v>
      </c>
      <c r="QH2" s="496" t="str">
        <f t="shared" si="7"/>
        <v>2089Q3</v>
      </c>
      <c r="QI2" s="496" t="str">
        <f t="shared" si="7"/>
        <v>2089Q4</v>
      </c>
      <c r="QJ2" s="496" t="str">
        <f t="shared" si="7"/>
        <v>2090Q1</v>
      </c>
      <c r="QK2" s="496" t="str">
        <f t="shared" si="7"/>
        <v>2090Q2</v>
      </c>
      <c r="QL2" s="496" t="str">
        <f t="shared" si="7"/>
        <v>2090Q3</v>
      </c>
      <c r="QM2" s="496" t="str">
        <f t="shared" si="7"/>
        <v>2090Q4</v>
      </c>
      <c r="QN2" s="496" t="str">
        <f t="shared" si="7"/>
        <v>2091Q1</v>
      </c>
      <c r="QO2" s="496" t="str">
        <f t="shared" si="7"/>
        <v>2091Q2</v>
      </c>
      <c r="QP2" s="496" t="str">
        <f t="shared" si="7"/>
        <v>2091Q3</v>
      </c>
      <c r="QQ2" s="496" t="str">
        <f t="shared" si="7"/>
        <v>2091Q4</v>
      </c>
      <c r="QR2" s="496" t="str">
        <f t="shared" si="7"/>
        <v>2092Q1</v>
      </c>
      <c r="QS2" s="496" t="str">
        <f t="shared" si="7"/>
        <v>2092Q2</v>
      </c>
      <c r="QT2" s="496" t="str">
        <f t="shared" si="7"/>
        <v>2092Q3</v>
      </c>
      <c r="QU2" s="496" t="str">
        <f t="shared" si="7"/>
        <v>2092Q4</v>
      </c>
      <c r="QV2" s="496" t="str">
        <f t="shared" si="7"/>
        <v>2093Q1</v>
      </c>
      <c r="QW2" s="496" t="str">
        <f t="shared" si="7"/>
        <v>2093Q2</v>
      </c>
      <c r="QX2" s="496" t="str">
        <f t="shared" si="7"/>
        <v>2093Q3</v>
      </c>
      <c r="QY2" s="496" t="str">
        <f t="shared" si="7"/>
        <v>2093Q4</v>
      </c>
      <c r="QZ2" s="496" t="str">
        <f t="shared" si="7"/>
        <v>2094Q1</v>
      </c>
      <c r="RA2" s="496" t="str">
        <f t="shared" si="7"/>
        <v>2094Q2</v>
      </c>
      <c r="RB2" s="496" t="str">
        <f t="shared" si="7"/>
        <v>2094Q3</v>
      </c>
      <c r="RC2" s="496" t="str">
        <f t="shared" si="7"/>
        <v>2094Q4</v>
      </c>
      <c r="RD2" s="496" t="str">
        <f t="shared" si="7"/>
        <v>2095Q1</v>
      </c>
      <c r="RE2" s="496" t="str">
        <f t="shared" si="7"/>
        <v>2095Q2</v>
      </c>
      <c r="RF2" s="496" t="str">
        <f t="shared" si="7"/>
        <v>2095Q3</v>
      </c>
      <c r="RG2" s="496" t="str">
        <f t="shared" si="7"/>
        <v>2095Q4</v>
      </c>
      <c r="RH2" s="496" t="str">
        <f t="shared" ref="RH2:RW2" si="8">"20"&amp;MID(RH3,3,2)&amp;MID(RH3,2,1)&amp;MID(RH3,1,1)</f>
        <v>2096Q1</v>
      </c>
      <c r="RI2" s="496" t="str">
        <f t="shared" si="8"/>
        <v>2096Q2</v>
      </c>
      <c r="RJ2" s="496" t="str">
        <f t="shared" si="8"/>
        <v>2096Q3</v>
      </c>
      <c r="RK2" s="496" t="str">
        <f t="shared" si="8"/>
        <v>2096Q4</v>
      </c>
      <c r="RL2" s="496" t="str">
        <f t="shared" si="8"/>
        <v>2097Q1</v>
      </c>
      <c r="RM2" s="496" t="str">
        <f t="shared" si="8"/>
        <v>2097Q2</v>
      </c>
      <c r="RN2" s="496" t="str">
        <f t="shared" si="8"/>
        <v>2097Q3</v>
      </c>
      <c r="RO2" s="496" t="str">
        <f t="shared" si="8"/>
        <v>2097Q4</v>
      </c>
      <c r="RP2" s="496" t="str">
        <f t="shared" si="8"/>
        <v>2098Q1</v>
      </c>
      <c r="RQ2" s="496" t="str">
        <f t="shared" si="8"/>
        <v>2098Q2</v>
      </c>
      <c r="RR2" s="496" t="str">
        <f t="shared" si="8"/>
        <v>2098Q3</v>
      </c>
      <c r="RS2" s="496" t="str">
        <f t="shared" si="8"/>
        <v>2098Q4</v>
      </c>
      <c r="RT2" s="496" t="str">
        <f t="shared" si="8"/>
        <v>2099Q1</v>
      </c>
      <c r="RU2" s="496" t="str">
        <f t="shared" si="8"/>
        <v>2099Q2</v>
      </c>
      <c r="RV2" s="496" t="str">
        <f t="shared" si="8"/>
        <v>2099Q3</v>
      </c>
      <c r="RW2" s="496" t="str">
        <f t="shared" si="8"/>
        <v>2099Q4</v>
      </c>
      <c r="RX2" s="496" t="str">
        <f>"21"&amp;MID(RX3,3,2)&amp;MID(RX3,2,1)&amp;MID(RX3,1,1)</f>
        <v>2100Q1</v>
      </c>
      <c r="RY2" s="496" t="str">
        <f>"21"&amp;MID(RY3,3,2)&amp;MID(RY3,2,1)&amp;MID(RY3,1,1)</f>
        <v>2100Q2</v>
      </c>
      <c r="RZ2" s="496" t="str">
        <f>"21"&amp;MID(RZ3,3,2)&amp;MID(RZ3,2,1)&amp;MID(RZ3,1,1)</f>
        <v>2100Q3</v>
      </c>
      <c r="SA2" s="496" t="str">
        <f>"21"&amp;MID(SA3,3,2)&amp;MID(SA3,2,1)&amp;MID(SA3,1,1)</f>
        <v>2100Q4</v>
      </c>
    </row>
    <row r="3" spans="1:497" ht="15.75" thickBot="1">
      <c r="A3" s="499" t="s">
        <v>517</v>
      </c>
      <c r="B3" s="645"/>
      <c r="C3" s="779"/>
      <c r="D3" s="779"/>
      <c r="G3" s="621">
        <v>2</v>
      </c>
      <c r="H3" s="498"/>
      <c r="I3" s="622">
        <v>2</v>
      </c>
      <c r="J3" s="780"/>
      <c r="K3" s="651"/>
      <c r="L3" s="495" t="s">
        <v>94</v>
      </c>
      <c r="M3" s="496" t="s">
        <v>95</v>
      </c>
      <c r="N3" s="496" t="s">
        <v>96</v>
      </c>
      <c r="O3" s="496" t="s">
        <v>97</v>
      </c>
      <c r="P3" s="496" t="s">
        <v>98</v>
      </c>
      <c r="Q3" s="496" t="s">
        <v>99</v>
      </c>
      <c r="R3" s="496" t="s">
        <v>100</v>
      </c>
      <c r="S3" s="496" t="s">
        <v>101</v>
      </c>
      <c r="T3" s="496" t="s">
        <v>102</v>
      </c>
      <c r="U3" s="496" t="s">
        <v>103</v>
      </c>
      <c r="V3" s="496" t="s">
        <v>104</v>
      </c>
      <c r="W3" s="496" t="s">
        <v>105</v>
      </c>
      <c r="X3" s="496" t="s">
        <v>106</v>
      </c>
      <c r="Y3" s="496" t="s">
        <v>107</v>
      </c>
      <c r="Z3" s="496" t="s">
        <v>108</v>
      </c>
      <c r="AA3" s="496" t="s">
        <v>109</v>
      </c>
      <c r="AB3" s="496" t="s">
        <v>110</v>
      </c>
      <c r="AC3" s="496" t="s">
        <v>111</v>
      </c>
      <c r="AD3" s="496" t="s">
        <v>112</v>
      </c>
      <c r="AE3" s="496" t="s">
        <v>113</v>
      </c>
      <c r="AF3" s="496" t="s">
        <v>114</v>
      </c>
      <c r="AG3" s="496" t="s">
        <v>115</v>
      </c>
      <c r="AH3" s="496" t="s">
        <v>116</v>
      </c>
      <c r="AI3" s="496" t="s">
        <v>117</v>
      </c>
      <c r="AJ3" s="496" t="s">
        <v>118</v>
      </c>
      <c r="AK3" s="496" t="s">
        <v>119</v>
      </c>
      <c r="AL3" s="496" t="s">
        <v>120</v>
      </c>
      <c r="AM3" s="496" t="s">
        <v>121</v>
      </c>
      <c r="AN3" s="496" t="s">
        <v>122</v>
      </c>
      <c r="AO3" s="496" t="s">
        <v>123</v>
      </c>
      <c r="AP3" s="496" t="s">
        <v>124</v>
      </c>
      <c r="AQ3" s="496" t="s">
        <v>125</v>
      </c>
      <c r="AR3" s="496" t="s">
        <v>126</v>
      </c>
      <c r="AS3" s="496" t="s">
        <v>127</v>
      </c>
      <c r="AT3" s="496" t="s">
        <v>128</v>
      </c>
      <c r="AU3" s="496" t="s">
        <v>129</v>
      </c>
      <c r="AV3" s="496" t="s">
        <v>130</v>
      </c>
      <c r="AW3" s="496" t="s">
        <v>131</v>
      </c>
      <c r="AX3" s="496" t="s">
        <v>132</v>
      </c>
      <c r="AY3" s="496" t="s">
        <v>133</v>
      </c>
      <c r="AZ3" s="496" t="s">
        <v>134</v>
      </c>
      <c r="BA3" s="496" t="s">
        <v>135</v>
      </c>
      <c r="BB3" s="496" t="s">
        <v>136</v>
      </c>
      <c r="BC3" s="496" t="s">
        <v>137</v>
      </c>
      <c r="BD3" s="496" t="s">
        <v>138</v>
      </c>
      <c r="BE3" s="496" t="s">
        <v>139</v>
      </c>
      <c r="BF3" s="496" t="s">
        <v>140</v>
      </c>
      <c r="BG3" s="496" t="s">
        <v>141</v>
      </c>
      <c r="BH3" s="496" t="s">
        <v>142</v>
      </c>
      <c r="BI3" s="496" t="s">
        <v>143</v>
      </c>
      <c r="BJ3" s="496" t="s">
        <v>144</v>
      </c>
      <c r="BK3" s="496" t="s">
        <v>145</v>
      </c>
      <c r="BL3" s="496" t="s">
        <v>146</v>
      </c>
      <c r="BM3" s="496" t="s">
        <v>147</v>
      </c>
      <c r="BN3" s="496" t="s">
        <v>148</v>
      </c>
      <c r="BO3" s="496" t="s">
        <v>149</v>
      </c>
      <c r="BP3" s="496" t="s">
        <v>150</v>
      </c>
      <c r="BQ3" s="496" t="s">
        <v>151</v>
      </c>
      <c r="BR3" s="496" t="s">
        <v>152</v>
      </c>
      <c r="BS3" s="496" t="s">
        <v>153</v>
      </c>
      <c r="BT3" s="496" t="s">
        <v>154</v>
      </c>
      <c r="BU3" s="496" t="s">
        <v>155</v>
      </c>
      <c r="BV3" s="496" t="s">
        <v>156</v>
      </c>
      <c r="BW3" s="496" t="s">
        <v>157</v>
      </c>
      <c r="BX3" s="496" t="s">
        <v>158</v>
      </c>
      <c r="BY3" s="496" t="s">
        <v>159</v>
      </c>
      <c r="BZ3" s="496" t="s">
        <v>160</v>
      </c>
      <c r="CA3" s="496" t="s">
        <v>161</v>
      </c>
      <c r="CB3" s="496" t="s">
        <v>162</v>
      </c>
      <c r="CC3" s="496" t="s">
        <v>163</v>
      </c>
      <c r="CD3" s="496" t="s">
        <v>164</v>
      </c>
      <c r="CE3" s="496" t="s">
        <v>165</v>
      </c>
      <c r="CF3" s="496" t="s">
        <v>166</v>
      </c>
      <c r="CG3" s="496" t="s">
        <v>167</v>
      </c>
      <c r="CH3" s="496" t="s">
        <v>168</v>
      </c>
      <c r="CI3" s="496" t="s">
        <v>169</v>
      </c>
      <c r="CJ3" s="496" t="s">
        <v>170</v>
      </c>
      <c r="CK3" s="496" t="s">
        <v>171</v>
      </c>
      <c r="CL3" s="496" t="s">
        <v>172</v>
      </c>
      <c r="CM3" s="496" t="s">
        <v>173</v>
      </c>
      <c r="CN3" s="496" t="s">
        <v>174</v>
      </c>
      <c r="CO3" s="496" t="s">
        <v>175</v>
      </c>
      <c r="CP3" s="496" t="s">
        <v>176</v>
      </c>
      <c r="CQ3" s="496" t="s">
        <v>177</v>
      </c>
      <c r="CR3" s="500" t="s">
        <v>178</v>
      </c>
      <c r="CS3" s="496" t="s">
        <v>179</v>
      </c>
      <c r="CT3" s="496" t="s">
        <v>180</v>
      </c>
      <c r="CU3" s="496" t="s">
        <v>181</v>
      </c>
      <c r="CV3" s="496" t="s">
        <v>182</v>
      </c>
      <c r="CW3" s="496" t="s">
        <v>183</v>
      </c>
      <c r="CX3" s="496" t="s">
        <v>184</v>
      </c>
      <c r="CY3" s="496" t="s">
        <v>185</v>
      </c>
      <c r="CZ3" s="496" t="s">
        <v>186</v>
      </c>
      <c r="DA3" s="496" t="s">
        <v>187</v>
      </c>
      <c r="DB3" s="496" t="s">
        <v>188</v>
      </c>
      <c r="DC3" s="496" t="s">
        <v>189</v>
      </c>
      <c r="DD3" s="496" t="s">
        <v>190</v>
      </c>
      <c r="DE3" s="496" t="s">
        <v>191</v>
      </c>
      <c r="DF3" s="496" t="s">
        <v>192</v>
      </c>
      <c r="DG3" s="496" t="s">
        <v>193</v>
      </c>
      <c r="DH3" s="496" t="s">
        <v>194</v>
      </c>
      <c r="DI3" s="496" t="s">
        <v>195</v>
      </c>
      <c r="DJ3" s="496" t="s">
        <v>196</v>
      </c>
      <c r="DK3" s="496" t="s">
        <v>197</v>
      </c>
      <c r="DL3" s="496" t="s">
        <v>198</v>
      </c>
      <c r="DM3" s="496" t="s">
        <v>199</v>
      </c>
      <c r="DN3" s="496" t="s">
        <v>200</v>
      </c>
      <c r="DO3" s="496" t="s">
        <v>201</v>
      </c>
      <c r="DP3" s="496" t="s">
        <v>202</v>
      </c>
      <c r="DQ3" s="496" t="s">
        <v>203</v>
      </c>
      <c r="DR3" s="496" t="s">
        <v>204</v>
      </c>
      <c r="DS3" s="496" t="s">
        <v>205</v>
      </c>
      <c r="DT3" s="496" t="s">
        <v>206</v>
      </c>
      <c r="DU3" s="496" t="s">
        <v>207</v>
      </c>
      <c r="DV3" s="496" t="s">
        <v>208</v>
      </c>
      <c r="DW3" s="496" t="s">
        <v>209</v>
      </c>
      <c r="DX3" s="496" t="s">
        <v>210</v>
      </c>
      <c r="DY3" s="496" t="s">
        <v>211</v>
      </c>
      <c r="DZ3" s="496" t="s">
        <v>212</v>
      </c>
      <c r="EA3" s="496" t="s">
        <v>213</v>
      </c>
      <c r="EB3" s="496" t="s">
        <v>214</v>
      </c>
      <c r="EC3" s="496" t="s">
        <v>215</v>
      </c>
      <c r="ED3" s="496" t="s">
        <v>216</v>
      </c>
      <c r="EE3" s="496" t="s">
        <v>217</v>
      </c>
      <c r="EF3" s="496" t="s">
        <v>218</v>
      </c>
      <c r="EG3" s="496" t="s">
        <v>219</v>
      </c>
      <c r="EH3" s="496" t="s">
        <v>220</v>
      </c>
      <c r="EI3" s="496" t="s">
        <v>221</v>
      </c>
      <c r="EJ3" s="496" t="s">
        <v>222</v>
      </c>
      <c r="EK3" s="496" t="s">
        <v>223</v>
      </c>
      <c r="EL3" s="496" t="s">
        <v>224</v>
      </c>
      <c r="EM3" s="496" t="s">
        <v>225</v>
      </c>
      <c r="EN3" s="496" t="s">
        <v>226</v>
      </c>
      <c r="EO3" s="496" t="s">
        <v>227</v>
      </c>
      <c r="EP3" s="496" t="s">
        <v>228</v>
      </c>
      <c r="EQ3" s="496" t="s">
        <v>229</v>
      </c>
      <c r="ER3" s="496" t="s">
        <v>230</v>
      </c>
      <c r="ES3" s="496" t="s">
        <v>231</v>
      </c>
      <c r="ET3" s="496" t="s">
        <v>232</v>
      </c>
      <c r="EU3" s="496" t="s">
        <v>233</v>
      </c>
      <c r="EV3" s="496" t="s">
        <v>234</v>
      </c>
      <c r="EW3" s="496" t="s">
        <v>235</v>
      </c>
      <c r="EX3" s="496" t="s">
        <v>236</v>
      </c>
      <c r="EY3" s="496" t="s">
        <v>237</v>
      </c>
      <c r="EZ3" s="496" t="s">
        <v>238</v>
      </c>
      <c r="FA3" s="496" t="s">
        <v>239</v>
      </c>
      <c r="FB3" s="496" t="s">
        <v>240</v>
      </c>
      <c r="FC3" s="496" t="s">
        <v>241</v>
      </c>
      <c r="FD3" s="496" t="s">
        <v>242</v>
      </c>
      <c r="FE3" s="496" t="s">
        <v>243</v>
      </c>
      <c r="FF3" s="496" t="s">
        <v>244</v>
      </c>
      <c r="FG3" s="496" t="s">
        <v>245</v>
      </c>
      <c r="FH3" s="496" t="s">
        <v>246</v>
      </c>
      <c r="FI3" s="496" t="s">
        <v>247</v>
      </c>
      <c r="FJ3" s="496" t="s">
        <v>248</v>
      </c>
      <c r="FK3" s="496" t="s">
        <v>249</v>
      </c>
      <c r="FL3" s="496" t="s">
        <v>250</v>
      </c>
      <c r="FM3" s="496" t="s">
        <v>251</v>
      </c>
      <c r="FN3" s="496" t="s">
        <v>252</v>
      </c>
      <c r="FO3" s="496" t="s">
        <v>253</v>
      </c>
      <c r="FP3" s="496" t="s">
        <v>254</v>
      </c>
      <c r="FQ3" s="496" t="s">
        <v>255</v>
      </c>
      <c r="FR3" s="496" t="s">
        <v>256</v>
      </c>
      <c r="FS3" s="496" t="s">
        <v>257</v>
      </c>
      <c r="FT3" s="496" t="s">
        <v>258</v>
      </c>
      <c r="FU3" s="496" t="s">
        <v>259</v>
      </c>
      <c r="FV3" s="496" t="s">
        <v>260</v>
      </c>
      <c r="FW3" s="496" t="s">
        <v>261</v>
      </c>
      <c r="FX3" s="496" t="s">
        <v>262</v>
      </c>
      <c r="FY3" s="496" t="s">
        <v>263</v>
      </c>
      <c r="FZ3" s="496" t="s">
        <v>264</v>
      </c>
      <c r="GA3" s="496" t="s">
        <v>265</v>
      </c>
      <c r="GB3" s="496" t="s">
        <v>266</v>
      </c>
      <c r="GC3" s="496" t="s">
        <v>267</v>
      </c>
      <c r="GD3" s="496" t="s">
        <v>268</v>
      </c>
      <c r="GE3" s="496" t="s">
        <v>269</v>
      </c>
      <c r="GF3" s="496" t="s">
        <v>270</v>
      </c>
      <c r="GG3" s="496" t="s">
        <v>271</v>
      </c>
      <c r="GH3" s="496" t="s">
        <v>272</v>
      </c>
      <c r="GI3" s="496" t="s">
        <v>273</v>
      </c>
      <c r="GJ3" s="496" t="s">
        <v>274</v>
      </c>
      <c r="GK3" s="496" t="s">
        <v>275</v>
      </c>
      <c r="GL3" s="496" t="s">
        <v>276</v>
      </c>
      <c r="GM3" s="496" t="s">
        <v>277</v>
      </c>
      <c r="GN3" s="496" t="s">
        <v>278</v>
      </c>
      <c r="GO3" s="496" t="s">
        <v>279</v>
      </c>
      <c r="GP3" s="496" t="s">
        <v>280</v>
      </c>
      <c r="GQ3" s="496" t="s">
        <v>281</v>
      </c>
      <c r="GR3" s="496" t="s">
        <v>282</v>
      </c>
      <c r="GS3" s="496" t="s">
        <v>283</v>
      </c>
      <c r="GT3" s="496" t="s">
        <v>284</v>
      </c>
      <c r="GU3" s="496" t="s">
        <v>285</v>
      </c>
      <c r="GV3" s="496" t="s">
        <v>286</v>
      </c>
      <c r="GW3" s="496" t="s">
        <v>377</v>
      </c>
      <c r="GX3" s="496" t="s">
        <v>379</v>
      </c>
      <c r="GY3" s="496" t="s">
        <v>378</v>
      </c>
      <c r="GZ3" s="496" t="s">
        <v>341</v>
      </c>
      <c r="HA3" s="496" t="s">
        <v>342</v>
      </c>
      <c r="HB3" s="496" t="s">
        <v>343</v>
      </c>
      <c r="HC3" s="496" t="s">
        <v>344</v>
      </c>
      <c r="HD3" s="496" t="s">
        <v>345</v>
      </c>
      <c r="HE3" s="501" t="s">
        <v>346</v>
      </c>
      <c r="HF3" s="501" t="s">
        <v>347</v>
      </c>
      <c r="HG3" s="501" t="s">
        <v>348</v>
      </c>
      <c r="HH3" s="501" t="s">
        <v>349</v>
      </c>
      <c r="HI3" s="501" t="s">
        <v>350</v>
      </c>
      <c r="HJ3" s="501" t="s">
        <v>351</v>
      </c>
      <c r="HK3" s="501" t="s">
        <v>352</v>
      </c>
      <c r="HL3" s="501" t="s">
        <v>353</v>
      </c>
      <c r="HM3" s="501" t="s">
        <v>354</v>
      </c>
      <c r="HN3" s="501" t="s">
        <v>355</v>
      </c>
      <c r="HO3" s="501" t="s">
        <v>356</v>
      </c>
      <c r="HP3" s="501" t="s">
        <v>357</v>
      </c>
      <c r="HQ3" s="501" t="s">
        <v>358</v>
      </c>
      <c r="HR3" s="501" t="s">
        <v>359</v>
      </c>
      <c r="HS3" s="501" t="s">
        <v>360</v>
      </c>
      <c r="HT3" s="501" t="s">
        <v>361</v>
      </c>
      <c r="HU3" s="501" t="s">
        <v>362</v>
      </c>
      <c r="HV3" s="501" t="s">
        <v>363</v>
      </c>
      <c r="HW3" s="501" t="s">
        <v>364</v>
      </c>
      <c r="HX3" s="501" t="s">
        <v>365</v>
      </c>
      <c r="HY3" s="501" t="s">
        <v>366</v>
      </c>
      <c r="HZ3" s="501" t="s">
        <v>367</v>
      </c>
      <c r="IA3" s="501" t="s">
        <v>368</v>
      </c>
      <c r="IB3" s="501" t="s">
        <v>369</v>
      </c>
      <c r="IC3" s="501" t="s">
        <v>370</v>
      </c>
      <c r="ID3" s="501" t="s">
        <v>371</v>
      </c>
      <c r="IE3" s="501" t="s">
        <v>372</v>
      </c>
      <c r="IF3" s="501" t="s">
        <v>373</v>
      </c>
      <c r="IG3" s="501" t="s">
        <v>374</v>
      </c>
      <c r="IH3" s="501" t="s">
        <v>375</v>
      </c>
      <c r="II3" s="501" t="s">
        <v>376</v>
      </c>
      <c r="IJ3" s="501" t="s">
        <v>489</v>
      </c>
      <c r="IK3" s="501" t="s">
        <v>490</v>
      </c>
      <c r="IL3" s="501" t="s">
        <v>491</v>
      </c>
      <c r="IM3" s="501" t="s">
        <v>492</v>
      </c>
      <c r="IN3" s="501" t="s">
        <v>493</v>
      </c>
      <c r="IO3" s="501" t="s">
        <v>494</v>
      </c>
      <c r="IP3" s="501" t="s">
        <v>495</v>
      </c>
      <c r="IQ3" s="501" t="s">
        <v>496</v>
      </c>
      <c r="IR3" s="501" t="s">
        <v>497</v>
      </c>
      <c r="IS3" s="501" t="s">
        <v>498</v>
      </c>
      <c r="IT3" s="501" t="s">
        <v>499</v>
      </c>
      <c r="IU3" s="501" t="s">
        <v>500</v>
      </c>
      <c r="IV3" s="501" t="s">
        <v>518</v>
      </c>
      <c r="IW3" s="501" t="s">
        <v>519</v>
      </c>
      <c r="IX3" s="501" t="s">
        <v>520</v>
      </c>
      <c r="IY3" s="501" t="s">
        <v>521</v>
      </c>
      <c r="IZ3" s="501" t="s">
        <v>522</v>
      </c>
      <c r="JA3" s="501" t="s">
        <v>523</v>
      </c>
      <c r="JB3" s="501" t="s">
        <v>524</v>
      </c>
      <c r="JC3" s="501" t="s">
        <v>525</v>
      </c>
      <c r="JD3" s="501" t="s">
        <v>526</v>
      </c>
      <c r="JE3" s="501" t="s">
        <v>527</v>
      </c>
      <c r="JF3" s="501" t="s">
        <v>528</v>
      </c>
      <c r="JG3" s="501" t="s">
        <v>529</v>
      </c>
      <c r="JH3" s="501" t="s">
        <v>530</v>
      </c>
      <c r="JI3" s="501" t="s">
        <v>531</v>
      </c>
      <c r="JJ3" s="501" t="s">
        <v>532</v>
      </c>
      <c r="JK3" s="501" t="s">
        <v>533</v>
      </c>
      <c r="JL3" s="501" t="s">
        <v>534</v>
      </c>
      <c r="JM3" s="501" t="s">
        <v>535</v>
      </c>
      <c r="JN3" s="501" t="s">
        <v>536</v>
      </c>
      <c r="JO3" s="501" t="s">
        <v>537</v>
      </c>
      <c r="JP3" s="501" t="s">
        <v>538</v>
      </c>
      <c r="JQ3" s="501" t="s">
        <v>539</v>
      </c>
      <c r="JR3" s="501" t="s">
        <v>540</v>
      </c>
      <c r="JS3" s="501" t="s">
        <v>541</v>
      </c>
      <c r="JT3" s="501" t="s">
        <v>542</v>
      </c>
      <c r="JU3" s="501" t="s">
        <v>543</v>
      </c>
      <c r="JV3" s="501" t="s">
        <v>544</v>
      </c>
      <c r="JW3" s="501" t="s">
        <v>545</v>
      </c>
      <c r="JX3" s="501" t="s">
        <v>546</v>
      </c>
      <c r="JY3" s="501" t="s">
        <v>547</v>
      </c>
      <c r="JZ3" s="501" t="s">
        <v>548</v>
      </c>
      <c r="KA3" s="501" t="s">
        <v>549</v>
      </c>
      <c r="KB3" s="501" t="s">
        <v>550</v>
      </c>
      <c r="KC3" s="501" t="s">
        <v>551</v>
      </c>
      <c r="KD3" s="501" t="s">
        <v>552</v>
      </c>
      <c r="KE3" s="501" t="s">
        <v>553</v>
      </c>
      <c r="KF3" s="501" t="s">
        <v>554</v>
      </c>
      <c r="KG3" s="501" t="s">
        <v>555</v>
      </c>
      <c r="KH3" s="501" t="s">
        <v>556</v>
      </c>
      <c r="KI3" s="501" t="s">
        <v>557</v>
      </c>
      <c r="KJ3" s="501" t="s">
        <v>558</v>
      </c>
      <c r="KK3" s="501" t="s">
        <v>559</v>
      </c>
      <c r="KL3" s="501" t="s">
        <v>560</v>
      </c>
      <c r="KM3" s="501" t="s">
        <v>561</v>
      </c>
      <c r="KN3" s="501" t="s">
        <v>562</v>
      </c>
      <c r="KO3" s="501" t="s">
        <v>563</v>
      </c>
      <c r="KP3" s="501" t="s">
        <v>564</v>
      </c>
      <c r="KQ3" s="501" t="s">
        <v>565</v>
      </c>
      <c r="KR3" s="501" t="s">
        <v>566</v>
      </c>
      <c r="KS3" s="501" t="s">
        <v>567</v>
      </c>
      <c r="KT3" s="501" t="s">
        <v>568</v>
      </c>
      <c r="KU3" s="501" t="s">
        <v>569</v>
      </c>
      <c r="KV3" s="501" t="s">
        <v>570</v>
      </c>
      <c r="KW3" s="501" t="s">
        <v>571</v>
      </c>
      <c r="KX3" s="501" t="s">
        <v>572</v>
      </c>
      <c r="KY3" s="501" t="s">
        <v>573</v>
      </c>
      <c r="KZ3" s="501" t="s">
        <v>574</v>
      </c>
      <c r="LA3" s="501" t="s">
        <v>575</v>
      </c>
      <c r="LB3" s="501" t="s">
        <v>576</v>
      </c>
      <c r="LC3" s="501" t="s">
        <v>577</v>
      </c>
      <c r="LD3" s="501" t="s">
        <v>578</v>
      </c>
      <c r="LE3" s="501" t="s">
        <v>579</v>
      </c>
      <c r="LF3" s="501" t="s">
        <v>580</v>
      </c>
      <c r="LG3" s="501" t="s">
        <v>581</v>
      </c>
      <c r="LH3" s="501" t="s">
        <v>582</v>
      </c>
      <c r="LI3" s="501" t="s">
        <v>583</v>
      </c>
      <c r="LJ3" s="501" t="s">
        <v>584</v>
      </c>
      <c r="LK3" s="501" t="s">
        <v>585</v>
      </c>
      <c r="LL3" s="501" t="s">
        <v>586</v>
      </c>
      <c r="LM3" s="501" t="s">
        <v>587</v>
      </c>
      <c r="LN3" s="501" t="s">
        <v>588</v>
      </c>
      <c r="LO3" s="501" t="s">
        <v>589</v>
      </c>
      <c r="LP3" s="501" t="s">
        <v>590</v>
      </c>
      <c r="LQ3" s="501" t="s">
        <v>591</v>
      </c>
      <c r="LR3" s="501" t="s">
        <v>592</v>
      </c>
      <c r="LS3" s="501" t="s">
        <v>593</v>
      </c>
      <c r="LT3" s="501" t="s">
        <v>594</v>
      </c>
      <c r="LU3" s="501" t="s">
        <v>595</v>
      </c>
      <c r="LV3" s="501" t="s">
        <v>596</v>
      </c>
      <c r="LW3" s="501" t="s">
        <v>597</v>
      </c>
      <c r="LX3" s="501" t="s">
        <v>598</v>
      </c>
      <c r="LY3" s="501" t="s">
        <v>599</v>
      </c>
      <c r="LZ3" s="501" t="s">
        <v>600</v>
      </c>
      <c r="MA3" s="501" t="s">
        <v>601</v>
      </c>
      <c r="MB3" s="501" t="s">
        <v>602</v>
      </c>
      <c r="MC3" s="501" t="s">
        <v>603</v>
      </c>
      <c r="MD3" s="501" t="s">
        <v>604</v>
      </c>
      <c r="ME3" s="501" t="s">
        <v>605</v>
      </c>
      <c r="MF3" s="501" t="s">
        <v>606</v>
      </c>
      <c r="MG3" s="501" t="s">
        <v>607</v>
      </c>
      <c r="MH3" s="501" t="s">
        <v>608</v>
      </c>
      <c r="MI3" s="501" t="s">
        <v>609</v>
      </c>
      <c r="MJ3" s="501" t="s">
        <v>610</v>
      </c>
      <c r="MK3" s="501" t="s">
        <v>611</v>
      </c>
      <c r="ML3" s="501" t="s">
        <v>612</v>
      </c>
      <c r="MM3" s="501" t="s">
        <v>613</v>
      </c>
      <c r="MN3" s="501" t="s">
        <v>614</v>
      </c>
      <c r="MO3" s="501" t="s">
        <v>615</v>
      </c>
      <c r="MP3" s="501" t="s">
        <v>616</v>
      </c>
      <c r="MQ3" s="501" t="s">
        <v>617</v>
      </c>
      <c r="MR3" s="501" t="s">
        <v>618</v>
      </c>
      <c r="MS3" s="501" t="s">
        <v>619</v>
      </c>
      <c r="MT3" s="501" t="s">
        <v>620</v>
      </c>
      <c r="MU3" s="501" t="s">
        <v>621</v>
      </c>
      <c r="MV3" s="501" t="s">
        <v>622</v>
      </c>
      <c r="MW3" s="501" t="s">
        <v>623</v>
      </c>
      <c r="MX3" s="501" t="s">
        <v>624</v>
      </c>
      <c r="MY3" s="501" t="s">
        <v>625</v>
      </c>
      <c r="MZ3" s="501" t="s">
        <v>626</v>
      </c>
      <c r="NA3" s="501" t="s">
        <v>627</v>
      </c>
      <c r="NB3" s="501" t="s">
        <v>628</v>
      </c>
      <c r="NC3" s="501" t="s">
        <v>629</v>
      </c>
      <c r="ND3" s="501" t="s">
        <v>630</v>
      </c>
      <c r="NE3" s="501" t="s">
        <v>631</v>
      </c>
      <c r="NF3" s="501" t="s">
        <v>632</v>
      </c>
      <c r="NG3" s="501" t="s">
        <v>633</v>
      </c>
      <c r="NH3" s="501" t="s">
        <v>634</v>
      </c>
      <c r="NI3" s="501" t="s">
        <v>635</v>
      </c>
      <c r="NJ3" s="501" t="s">
        <v>636</v>
      </c>
      <c r="NK3" s="501" t="s">
        <v>637</v>
      </c>
      <c r="NL3" s="501" t="s">
        <v>638</v>
      </c>
      <c r="NM3" s="501" t="s">
        <v>639</v>
      </c>
      <c r="NN3" s="501" t="s">
        <v>640</v>
      </c>
      <c r="NO3" s="501" t="s">
        <v>641</v>
      </c>
      <c r="NP3" s="501" t="s">
        <v>642</v>
      </c>
      <c r="NQ3" s="501" t="s">
        <v>643</v>
      </c>
      <c r="NR3" s="501" t="s">
        <v>644</v>
      </c>
      <c r="NS3" s="501" t="s">
        <v>645</v>
      </c>
      <c r="NT3" s="501" t="s">
        <v>646</v>
      </c>
      <c r="NU3" s="501" t="s">
        <v>647</v>
      </c>
      <c r="NV3" s="501" t="s">
        <v>648</v>
      </c>
      <c r="NW3" s="501" t="s">
        <v>649</v>
      </c>
      <c r="NX3" s="501" t="s">
        <v>650</v>
      </c>
      <c r="NY3" s="501" t="s">
        <v>651</v>
      </c>
      <c r="NZ3" s="501" t="s">
        <v>652</v>
      </c>
      <c r="OA3" s="501" t="s">
        <v>653</v>
      </c>
      <c r="OB3" s="501" t="s">
        <v>654</v>
      </c>
      <c r="OC3" s="501" t="s">
        <v>655</v>
      </c>
      <c r="OD3" s="501" t="s">
        <v>656</v>
      </c>
      <c r="OE3" s="501" t="s">
        <v>657</v>
      </c>
      <c r="OF3" s="501" t="s">
        <v>658</v>
      </c>
      <c r="OG3" s="501" t="s">
        <v>659</v>
      </c>
      <c r="OH3" s="501" t="s">
        <v>660</v>
      </c>
      <c r="OI3" s="501" t="s">
        <v>661</v>
      </c>
      <c r="OJ3" s="501" t="s">
        <v>662</v>
      </c>
      <c r="OK3" s="501" t="s">
        <v>663</v>
      </c>
      <c r="OL3" s="501" t="s">
        <v>664</v>
      </c>
      <c r="OM3" s="501" t="s">
        <v>665</v>
      </c>
      <c r="ON3" s="501" t="s">
        <v>666</v>
      </c>
      <c r="OO3" s="501" t="s">
        <v>667</v>
      </c>
      <c r="OP3" s="501" t="s">
        <v>668</v>
      </c>
      <c r="OQ3" s="501" t="s">
        <v>669</v>
      </c>
      <c r="OR3" s="501" t="s">
        <v>670</v>
      </c>
      <c r="OS3" s="501" t="s">
        <v>671</v>
      </c>
      <c r="OT3" s="501" t="s">
        <v>672</v>
      </c>
      <c r="OU3" s="501" t="s">
        <v>673</v>
      </c>
      <c r="OV3" s="501" t="s">
        <v>94</v>
      </c>
      <c r="OW3" s="501" t="s">
        <v>95</v>
      </c>
      <c r="OX3" s="501" t="s">
        <v>96</v>
      </c>
      <c r="OY3" s="501" t="s">
        <v>97</v>
      </c>
      <c r="OZ3" s="501" t="s">
        <v>98</v>
      </c>
      <c r="PA3" s="501" t="s">
        <v>99</v>
      </c>
      <c r="PB3" s="501" t="s">
        <v>100</v>
      </c>
      <c r="PC3" s="501" t="s">
        <v>101</v>
      </c>
      <c r="PD3" s="501" t="s">
        <v>102</v>
      </c>
      <c r="PE3" s="501" t="s">
        <v>103</v>
      </c>
      <c r="PF3" s="501" t="s">
        <v>104</v>
      </c>
      <c r="PG3" s="501" t="s">
        <v>105</v>
      </c>
      <c r="PH3" s="501" t="s">
        <v>106</v>
      </c>
      <c r="PI3" s="501" t="s">
        <v>107</v>
      </c>
      <c r="PJ3" s="501" t="s">
        <v>108</v>
      </c>
      <c r="PK3" s="501" t="s">
        <v>109</v>
      </c>
      <c r="PL3" s="501" t="s">
        <v>110</v>
      </c>
      <c r="PM3" s="501" t="s">
        <v>111</v>
      </c>
      <c r="PN3" s="501" t="s">
        <v>112</v>
      </c>
      <c r="PO3" s="501" t="s">
        <v>113</v>
      </c>
      <c r="PP3" s="501" t="s">
        <v>114</v>
      </c>
      <c r="PQ3" s="501" t="s">
        <v>115</v>
      </c>
      <c r="PR3" s="501" t="s">
        <v>116</v>
      </c>
      <c r="PS3" s="501" t="s">
        <v>117</v>
      </c>
      <c r="PT3" s="501" t="s">
        <v>118</v>
      </c>
      <c r="PU3" s="501" t="s">
        <v>119</v>
      </c>
      <c r="PV3" s="501" t="s">
        <v>120</v>
      </c>
      <c r="PW3" s="501" t="s">
        <v>121</v>
      </c>
      <c r="PX3" s="501" t="s">
        <v>122</v>
      </c>
      <c r="PY3" s="501" t="s">
        <v>123</v>
      </c>
      <c r="PZ3" s="501" t="s">
        <v>124</v>
      </c>
      <c r="QA3" s="501" t="s">
        <v>125</v>
      </c>
      <c r="QB3" s="501" t="s">
        <v>126</v>
      </c>
      <c r="QC3" s="501" t="s">
        <v>127</v>
      </c>
      <c r="QD3" s="501" t="s">
        <v>128</v>
      </c>
      <c r="QE3" s="501" t="s">
        <v>129</v>
      </c>
      <c r="QF3" s="501" t="s">
        <v>130</v>
      </c>
      <c r="QG3" s="501" t="s">
        <v>131</v>
      </c>
      <c r="QH3" s="501" t="s">
        <v>132</v>
      </c>
      <c r="QI3" s="501" t="s">
        <v>133</v>
      </c>
      <c r="QJ3" s="501" t="s">
        <v>134</v>
      </c>
      <c r="QK3" s="501" t="s">
        <v>135</v>
      </c>
      <c r="QL3" s="501" t="s">
        <v>136</v>
      </c>
      <c r="QM3" s="501" t="s">
        <v>137</v>
      </c>
      <c r="QN3" s="501" t="s">
        <v>138</v>
      </c>
      <c r="QO3" s="501" t="s">
        <v>139</v>
      </c>
      <c r="QP3" s="501" t="s">
        <v>140</v>
      </c>
      <c r="QQ3" s="501" t="s">
        <v>141</v>
      </c>
      <c r="QR3" s="501" t="s">
        <v>142</v>
      </c>
      <c r="QS3" s="501" t="s">
        <v>143</v>
      </c>
      <c r="QT3" s="501" t="s">
        <v>144</v>
      </c>
      <c r="QU3" s="501" t="s">
        <v>145</v>
      </c>
      <c r="QV3" s="501" t="s">
        <v>146</v>
      </c>
      <c r="QW3" s="501" t="s">
        <v>147</v>
      </c>
      <c r="QX3" s="501" t="s">
        <v>148</v>
      </c>
      <c r="QY3" s="501" t="s">
        <v>149</v>
      </c>
      <c r="QZ3" s="501" t="s">
        <v>150</v>
      </c>
      <c r="RA3" s="501" t="s">
        <v>151</v>
      </c>
      <c r="RB3" s="501" t="s">
        <v>152</v>
      </c>
      <c r="RC3" s="501" t="s">
        <v>153</v>
      </c>
      <c r="RD3" s="501" t="s">
        <v>154</v>
      </c>
      <c r="RE3" s="501" t="s">
        <v>155</v>
      </c>
      <c r="RF3" s="501" t="s">
        <v>156</v>
      </c>
      <c r="RG3" s="501" t="s">
        <v>157</v>
      </c>
      <c r="RH3" s="501" t="s">
        <v>158</v>
      </c>
      <c r="RI3" s="501" t="s">
        <v>159</v>
      </c>
      <c r="RJ3" s="501" t="s">
        <v>160</v>
      </c>
      <c r="RK3" s="501" t="s">
        <v>161</v>
      </c>
      <c r="RL3" s="501" t="s">
        <v>162</v>
      </c>
      <c r="RM3" s="501" t="s">
        <v>163</v>
      </c>
      <c r="RN3" s="501" t="s">
        <v>164</v>
      </c>
      <c r="RO3" s="501" t="s">
        <v>165</v>
      </c>
      <c r="RP3" s="501" t="s">
        <v>166</v>
      </c>
      <c r="RQ3" s="501" t="s">
        <v>167</v>
      </c>
      <c r="RR3" s="501" t="s">
        <v>168</v>
      </c>
      <c r="RS3" s="501" t="s">
        <v>169</v>
      </c>
      <c r="RT3" s="501" t="s">
        <v>170</v>
      </c>
      <c r="RU3" s="501" t="s">
        <v>171</v>
      </c>
      <c r="RV3" s="501" t="s">
        <v>172</v>
      </c>
      <c r="RW3" s="501" t="s">
        <v>173</v>
      </c>
      <c r="RX3" s="501" t="s">
        <v>174</v>
      </c>
      <c r="RY3" s="501" t="s">
        <v>175</v>
      </c>
      <c r="RZ3" s="501" t="s">
        <v>176</v>
      </c>
      <c r="SA3" s="501" t="s">
        <v>177</v>
      </c>
      <c r="SB3" s="646"/>
    </row>
    <row r="4" spans="1:497" ht="15.75" thickBot="1">
      <c r="A4" s="781" t="s">
        <v>382</v>
      </c>
      <c r="B4" s="653" t="str">
        <f>VLOOKUP(A4,H7:J28,3)</f>
        <v>COMPOSITE INDEX (WEIGHTED AVERAGE)</v>
      </c>
      <c r="D4" s="623">
        <f>VLOOKUP(A4,H7:I28,2)</f>
        <v>25</v>
      </c>
      <c r="E4" s="782" t="s">
        <v>287</v>
      </c>
      <c r="G4" s="621">
        <v>3</v>
      </c>
      <c r="H4" s="654" t="s">
        <v>40</v>
      </c>
      <c r="I4" s="640">
        <v>3</v>
      </c>
      <c r="J4" s="655"/>
      <c r="K4" s="783" t="s">
        <v>40</v>
      </c>
      <c r="L4" s="656" t="s">
        <v>94</v>
      </c>
      <c r="M4" s="656" t="s">
        <v>95</v>
      </c>
      <c r="N4" s="656" t="s">
        <v>96</v>
      </c>
      <c r="O4" s="657" t="s">
        <v>97</v>
      </c>
      <c r="P4" s="656" t="s">
        <v>98</v>
      </c>
      <c r="Q4" s="656" t="s">
        <v>99</v>
      </c>
      <c r="R4" s="656" t="s">
        <v>100</v>
      </c>
      <c r="S4" s="657" t="s">
        <v>101</v>
      </c>
      <c r="T4" s="658" t="s">
        <v>102</v>
      </c>
      <c r="U4" s="656" t="s">
        <v>103</v>
      </c>
      <c r="V4" s="656" t="s">
        <v>104</v>
      </c>
      <c r="W4" s="657" t="s">
        <v>105</v>
      </c>
      <c r="X4" s="658" t="s">
        <v>106</v>
      </c>
      <c r="Y4" s="656" t="s">
        <v>107</v>
      </c>
      <c r="Z4" s="656" t="s">
        <v>108</v>
      </c>
      <c r="AA4" s="657" t="s">
        <v>109</v>
      </c>
      <c r="AB4" s="658" t="s">
        <v>110</v>
      </c>
      <c r="AC4" s="656" t="s">
        <v>111</v>
      </c>
      <c r="AD4" s="656" t="s">
        <v>112</v>
      </c>
      <c r="AE4" s="657" t="s">
        <v>113</v>
      </c>
      <c r="AF4" s="658" t="s">
        <v>114</v>
      </c>
      <c r="AG4" s="656" t="s">
        <v>115</v>
      </c>
      <c r="AH4" s="656" t="s">
        <v>116</v>
      </c>
      <c r="AI4" s="657" t="s">
        <v>117</v>
      </c>
      <c r="AJ4" s="658" t="s">
        <v>118</v>
      </c>
      <c r="AK4" s="656" t="s">
        <v>119</v>
      </c>
      <c r="AL4" s="656" t="s">
        <v>120</v>
      </c>
      <c r="AM4" s="657" t="s">
        <v>121</v>
      </c>
      <c r="AN4" s="658" t="s">
        <v>122</v>
      </c>
      <c r="AO4" s="656" t="s">
        <v>123</v>
      </c>
      <c r="AP4" s="656" t="s">
        <v>124</v>
      </c>
      <c r="AQ4" s="657" t="s">
        <v>125</v>
      </c>
      <c r="AR4" s="658" t="s">
        <v>126</v>
      </c>
      <c r="AS4" s="656" t="s">
        <v>127</v>
      </c>
      <c r="AT4" s="656" t="s">
        <v>128</v>
      </c>
      <c r="AU4" s="657" t="s">
        <v>129</v>
      </c>
      <c r="AV4" s="658" t="s">
        <v>130</v>
      </c>
      <c r="AW4" s="656" t="s">
        <v>131</v>
      </c>
      <c r="AX4" s="656" t="s">
        <v>132</v>
      </c>
      <c r="AY4" s="657" t="s">
        <v>133</v>
      </c>
      <c r="AZ4" s="658" t="s">
        <v>134</v>
      </c>
      <c r="BA4" s="656" t="s">
        <v>135</v>
      </c>
      <c r="BB4" s="656" t="s">
        <v>136</v>
      </c>
      <c r="BC4" s="657" t="s">
        <v>137</v>
      </c>
      <c r="BD4" s="658" t="s">
        <v>138</v>
      </c>
      <c r="BE4" s="656" t="s">
        <v>139</v>
      </c>
      <c r="BF4" s="656" t="s">
        <v>140</v>
      </c>
      <c r="BG4" s="657" t="s">
        <v>141</v>
      </c>
      <c r="BH4" s="658" t="s">
        <v>142</v>
      </c>
      <c r="BI4" s="656" t="s">
        <v>143</v>
      </c>
      <c r="BJ4" s="656" t="s">
        <v>144</v>
      </c>
      <c r="BK4" s="657" t="s">
        <v>145</v>
      </c>
      <c r="BL4" s="658" t="s">
        <v>146</v>
      </c>
      <c r="BM4" s="656" t="s">
        <v>147</v>
      </c>
      <c r="BN4" s="656" t="s">
        <v>148</v>
      </c>
      <c r="BO4" s="657" t="s">
        <v>149</v>
      </c>
      <c r="BP4" s="658" t="s">
        <v>150</v>
      </c>
      <c r="BQ4" s="656" t="s">
        <v>151</v>
      </c>
      <c r="BR4" s="656" t="s">
        <v>152</v>
      </c>
      <c r="BS4" s="657" t="s">
        <v>153</v>
      </c>
      <c r="BT4" s="658" t="s">
        <v>154</v>
      </c>
      <c r="BU4" s="656" t="s">
        <v>155</v>
      </c>
      <c r="BV4" s="656" t="s">
        <v>156</v>
      </c>
      <c r="BW4" s="657" t="s">
        <v>157</v>
      </c>
      <c r="BX4" s="658" t="s">
        <v>158</v>
      </c>
      <c r="BY4" s="656" t="s">
        <v>159</v>
      </c>
      <c r="BZ4" s="656" t="s">
        <v>160</v>
      </c>
      <c r="CA4" s="657" t="s">
        <v>161</v>
      </c>
      <c r="CB4" s="658" t="s">
        <v>162</v>
      </c>
      <c r="CC4" s="656" t="s">
        <v>163</v>
      </c>
      <c r="CD4" s="656" t="s">
        <v>164</v>
      </c>
      <c r="CE4" s="657" t="s">
        <v>165</v>
      </c>
      <c r="CF4" s="658" t="s">
        <v>166</v>
      </c>
      <c r="CG4" s="656" t="s">
        <v>167</v>
      </c>
      <c r="CH4" s="656" t="s">
        <v>168</v>
      </c>
      <c r="CI4" s="657" t="s">
        <v>169</v>
      </c>
      <c r="CJ4" s="658" t="s">
        <v>170</v>
      </c>
      <c r="CK4" s="656" t="s">
        <v>171</v>
      </c>
      <c r="CL4" s="656" t="s">
        <v>172</v>
      </c>
      <c r="CM4" s="657" t="s">
        <v>173</v>
      </c>
      <c r="CN4" s="658" t="s">
        <v>174</v>
      </c>
      <c r="CO4" s="656" t="s">
        <v>175</v>
      </c>
      <c r="CP4" s="656" t="s">
        <v>176</v>
      </c>
      <c r="CQ4" s="657" t="s">
        <v>177</v>
      </c>
      <c r="CR4" s="658" t="s">
        <v>178</v>
      </c>
      <c r="CS4" s="656" t="s">
        <v>179</v>
      </c>
      <c r="CT4" s="656" t="s">
        <v>180</v>
      </c>
      <c r="CU4" s="657" t="s">
        <v>181</v>
      </c>
      <c r="CV4" s="656" t="s">
        <v>182</v>
      </c>
      <c r="CW4" s="656" t="s">
        <v>183</v>
      </c>
      <c r="CX4" s="656" t="s">
        <v>184</v>
      </c>
      <c r="CY4" s="657" t="s">
        <v>185</v>
      </c>
      <c r="CZ4" s="658" t="s">
        <v>186</v>
      </c>
      <c r="DA4" s="656" t="s">
        <v>187</v>
      </c>
      <c r="DB4" s="656" t="s">
        <v>188</v>
      </c>
      <c r="DC4" s="657" t="s">
        <v>189</v>
      </c>
      <c r="DD4" s="658" t="s">
        <v>190</v>
      </c>
      <c r="DE4" s="656" t="s">
        <v>191</v>
      </c>
      <c r="DF4" s="656" t="s">
        <v>192</v>
      </c>
      <c r="DG4" s="657" t="s">
        <v>193</v>
      </c>
      <c r="DH4" s="658" t="s">
        <v>194</v>
      </c>
      <c r="DI4" s="656" t="s">
        <v>195</v>
      </c>
      <c r="DJ4" s="656" t="s">
        <v>196</v>
      </c>
      <c r="DK4" s="657" t="s">
        <v>197</v>
      </c>
      <c r="DL4" s="658" t="s">
        <v>198</v>
      </c>
      <c r="DM4" s="656" t="s">
        <v>199</v>
      </c>
      <c r="DN4" s="656" t="s">
        <v>200</v>
      </c>
      <c r="DO4" s="657" t="s">
        <v>201</v>
      </c>
      <c r="DP4" s="658" t="s">
        <v>202</v>
      </c>
      <c r="DQ4" s="656" t="s">
        <v>203</v>
      </c>
      <c r="DR4" s="656" t="s">
        <v>204</v>
      </c>
      <c r="DS4" s="657" t="s">
        <v>205</v>
      </c>
      <c r="DT4" s="656" t="s">
        <v>206</v>
      </c>
      <c r="DU4" s="656" t="s">
        <v>207</v>
      </c>
      <c r="DV4" s="656" t="s">
        <v>208</v>
      </c>
      <c r="DW4" s="657" t="s">
        <v>209</v>
      </c>
      <c r="DX4" s="658" t="s">
        <v>210</v>
      </c>
      <c r="DY4" s="656" t="s">
        <v>211</v>
      </c>
      <c r="DZ4" s="656" t="s">
        <v>212</v>
      </c>
      <c r="EA4" s="657" t="s">
        <v>213</v>
      </c>
      <c r="EB4" s="658" t="s">
        <v>214</v>
      </c>
      <c r="EC4" s="656" t="s">
        <v>215</v>
      </c>
      <c r="ED4" s="656" t="s">
        <v>216</v>
      </c>
      <c r="EE4" s="657" t="s">
        <v>217</v>
      </c>
      <c r="EF4" s="658" t="s">
        <v>218</v>
      </c>
      <c r="EG4" s="656" t="s">
        <v>219</v>
      </c>
      <c r="EH4" s="656" t="s">
        <v>220</v>
      </c>
      <c r="EI4" s="657" t="s">
        <v>221</v>
      </c>
      <c r="EJ4" s="658" t="s">
        <v>222</v>
      </c>
      <c r="EK4" s="656" t="s">
        <v>223</v>
      </c>
      <c r="EL4" s="656" t="s">
        <v>224</v>
      </c>
      <c r="EM4" s="657" t="s">
        <v>225</v>
      </c>
      <c r="EN4" s="658" t="s">
        <v>226</v>
      </c>
      <c r="EO4" s="656" t="s">
        <v>227</v>
      </c>
      <c r="EP4" s="656" t="s">
        <v>228</v>
      </c>
      <c r="EQ4" s="657" t="s">
        <v>229</v>
      </c>
      <c r="ER4" s="658" t="s">
        <v>230</v>
      </c>
      <c r="ES4" s="656" t="s">
        <v>231</v>
      </c>
      <c r="ET4" s="656" t="s">
        <v>232</v>
      </c>
      <c r="EU4" s="657" t="s">
        <v>233</v>
      </c>
      <c r="EV4" s="658" t="s">
        <v>234</v>
      </c>
      <c r="EW4" s="656" t="s">
        <v>235</v>
      </c>
      <c r="EX4" s="656" t="s">
        <v>236</v>
      </c>
      <c r="EY4" s="657" t="s">
        <v>237</v>
      </c>
      <c r="EZ4" s="658" t="s">
        <v>238</v>
      </c>
      <c r="FA4" s="656" t="s">
        <v>239</v>
      </c>
      <c r="FB4" s="656" t="s">
        <v>240</v>
      </c>
      <c r="FC4" s="657" t="s">
        <v>241</v>
      </c>
      <c r="FD4" s="658" t="s">
        <v>242</v>
      </c>
      <c r="FE4" s="656" t="s">
        <v>243</v>
      </c>
      <c r="FF4" s="656" t="s">
        <v>244</v>
      </c>
      <c r="FG4" s="657" t="s">
        <v>245</v>
      </c>
      <c r="FH4" s="658" t="s">
        <v>246</v>
      </c>
      <c r="FI4" s="656" t="s">
        <v>247</v>
      </c>
      <c r="FJ4" s="656" t="s">
        <v>248</v>
      </c>
      <c r="FK4" s="657" t="s">
        <v>249</v>
      </c>
      <c r="FL4" s="658" t="s">
        <v>250</v>
      </c>
      <c r="FM4" s="656" t="s">
        <v>251</v>
      </c>
      <c r="FN4" s="656" t="s">
        <v>252</v>
      </c>
      <c r="FO4" s="657" t="s">
        <v>253</v>
      </c>
      <c r="FP4" s="658" t="s">
        <v>254</v>
      </c>
      <c r="FQ4" s="656" t="s">
        <v>255</v>
      </c>
      <c r="FR4" s="656" t="s">
        <v>256</v>
      </c>
      <c r="FS4" s="657" t="s">
        <v>257</v>
      </c>
      <c r="FT4" s="658" t="s">
        <v>258</v>
      </c>
      <c r="FU4" s="656" t="s">
        <v>259</v>
      </c>
      <c r="FV4" s="656" t="s">
        <v>260</v>
      </c>
      <c r="FW4" s="657" t="s">
        <v>261</v>
      </c>
      <c r="FX4" s="658" t="s">
        <v>262</v>
      </c>
      <c r="FY4" s="656" t="s">
        <v>263</v>
      </c>
      <c r="FZ4" s="656" t="s">
        <v>264</v>
      </c>
      <c r="GA4" s="657" t="s">
        <v>265</v>
      </c>
      <c r="GB4" s="658" t="s">
        <v>266</v>
      </c>
      <c r="GC4" s="656" t="s">
        <v>267</v>
      </c>
      <c r="GD4" s="656" t="s">
        <v>268</v>
      </c>
      <c r="GE4" s="657" t="s">
        <v>269</v>
      </c>
      <c r="GF4" s="658" t="s">
        <v>270</v>
      </c>
      <c r="GG4" s="656" t="s">
        <v>271</v>
      </c>
      <c r="GH4" s="656" t="s">
        <v>272</v>
      </c>
      <c r="GI4" s="657" t="s">
        <v>273</v>
      </c>
      <c r="GJ4" s="658" t="s">
        <v>274</v>
      </c>
      <c r="GK4" s="656" t="s">
        <v>275</v>
      </c>
      <c r="GL4" s="656" t="s">
        <v>935</v>
      </c>
      <c r="GM4" s="657" t="s">
        <v>936</v>
      </c>
      <c r="GN4" s="658" t="s">
        <v>937</v>
      </c>
      <c r="GO4" s="656" t="s">
        <v>938</v>
      </c>
      <c r="GP4" s="656" t="s">
        <v>939</v>
      </c>
      <c r="GQ4" s="657" t="s">
        <v>940</v>
      </c>
      <c r="GR4" s="658" t="s">
        <v>941</v>
      </c>
      <c r="GS4" s="656" t="s">
        <v>942</v>
      </c>
      <c r="GT4" s="656" t="s">
        <v>943</v>
      </c>
      <c r="GU4" s="657" t="s">
        <v>944</v>
      </c>
      <c r="GV4" s="658" t="s">
        <v>945</v>
      </c>
      <c r="GW4" s="656" t="s">
        <v>946</v>
      </c>
      <c r="GX4" s="656" t="s">
        <v>947</v>
      </c>
      <c r="GY4" s="657" t="s">
        <v>948</v>
      </c>
      <c r="GZ4" s="748" t="s">
        <v>949</v>
      </c>
      <c r="HA4" s="748" t="s">
        <v>950</v>
      </c>
      <c r="HB4" s="748" t="s">
        <v>951</v>
      </c>
      <c r="HC4" s="748" t="s">
        <v>952</v>
      </c>
      <c r="HD4" s="748" t="s">
        <v>953</v>
      </c>
      <c r="HE4" s="748" t="s">
        <v>954</v>
      </c>
      <c r="HF4" s="748" t="s">
        <v>955</v>
      </c>
      <c r="HG4" s="748" t="s">
        <v>956</v>
      </c>
      <c r="HH4" s="748" t="s">
        <v>957</v>
      </c>
      <c r="HI4" s="748" t="s">
        <v>958</v>
      </c>
      <c r="HJ4" s="748" t="s">
        <v>959</v>
      </c>
      <c r="HK4" s="748" t="s">
        <v>960</v>
      </c>
      <c r="HL4" s="748" t="s">
        <v>961</v>
      </c>
      <c r="HM4" s="748" t="s">
        <v>962</v>
      </c>
      <c r="HN4" s="748" t="s">
        <v>963</v>
      </c>
      <c r="HO4" s="748" t="s">
        <v>964</v>
      </c>
      <c r="HP4" s="748" t="s">
        <v>965</v>
      </c>
      <c r="HQ4" s="748" t="s">
        <v>966</v>
      </c>
      <c r="HR4" s="748" t="s">
        <v>967</v>
      </c>
      <c r="HS4" s="748" t="s">
        <v>968</v>
      </c>
      <c r="HT4" s="748" t="s">
        <v>969</v>
      </c>
      <c r="HU4" s="748" t="s">
        <v>970</v>
      </c>
      <c r="HV4" s="748" t="s">
        <v>971</v>
      </c>
      <c r="HW4" s="748" t="s">
        <v>972</v>
      </c>
      <c r="HX4" s="748" t="s">
        <v>973</v>
      </c>
      <c r="HY4" s="748" t="s">
        <v>974</v>
      </c>
      <c r="HZ4" s="748" t="s">
        <v>975</v>
      </c>
      <c r="IA4" s="748" t="s">
        <v>976</v>
      </c>
      <c r="IB4" s="748" t="s">
        <v>977</v>
      </c>
      <c r="IC4" s="748" t="s">
        <v>978</v>
      </c>
      <c r="ID4" s="748" t="s">
        <v>979</v>
      </c>
      <c r="IE4" s="748" t="s">
        <v>980</v>
      </c>
      <c r="IF4" s="748" t="s">
        <v>981</v>
      </c>
      <c r="IG4" s="748" t="s">
        <v>982</v>
      </c>
      <c r="IH4" s="748" t="s">
        <v>983</v>
      </c>
      <c r="II4" s="748" t="s">
        <v>984</v>
      </c>
      <c r="IJ4" s="748" t="s">
        <v>985</v>
      </c>
      <c r="IK4" s="748" t="s">
        <v>986</v>
      </c>
      <c r="IL4" s="748" t="s">
        <v>987</v>
      </c>
      <c r="IM4" s="748" t="s">
        <v>988</v>
      </c>
      <c r="IN4" s="748" t="s">
        <v>989</v>
      </c>
      <c r="IO4" s="748" t="s">
        <v>990</v>
      </c>
      <c r="IP4" s="748" t="s">
        <v>991</v>
      </c>
      <c r="IQ4" s="748" t="s">
        <v>992</v>
      </c>
      <c r="IR4" s="748" t="s">
        <v>993</v>
      </c>
      <c r="IS4" s="748" t="s">
        <v>994</v>
      </c>
      <c r="IT4" s="748" t="s">
        <v>995</v>
      </c>
      <c r="IU4" s="748" t="s">
        <v>996</v>
      </c>
      <c r="IV4" s="748" t="s">
        <v>997</v>
      </c>
      <c r="IW4" s="748" t="s">
        <v>998</v>
      </c>
      <c r="IX4" s="748" t="s">
        <v>999</v>
      </c>
      <c r="IY4" s="748" t="s">
        <v>1000</v>
      </c>
      <c r="IZ4" s="748" t="s">
        <v>1001</v>
      </c>
      <c r="JA4" s="748" t="s">
        <v>1002</v>
      </c>
      <c r="JB4" s="748" t="s">
        <v>1003</v>
      </c>
      <c r="JC4" s="748" t="s">
        <v>1004</v>
      </c>
      <c r="JD4" s="748" t="s">
        <v>1005</v>
      </c>
      <c r="JE4" s="748" t="s">
        <v>1006</v>
      </c>
      <c r="JF4" s="748" t="s">
        <v>1007</v>
      </c>
      <c r="JG4" s="748" t="s">
        <v>1008</v>
      </c>
      <c r="JH4" s="748" t="s">
        <v>1009</v>
      </c>
      <c r="JI4" s="748" t="s">
        <v>1010</v>
      </c>
      <c r="JJ4" s="748" t="s">
        <v>1011</v>
      </c>
      <c r="JK4" s="748" t="s">
        <v>1012</v>
      </c>
      <c r="JL4" s="748" t="s">
        <v>1013</v>
      </c>
      <c r="JM4" s="748" t="s">
        <v>1014</v>
      </c>
      <c r="JN4" s="748" t="s">
        <v>1015</v>
      </c>
      <c r="JO4" s="748" t="s">
        <v>1016</v>
      </c>
      <c r="JP4" s="748" t="s">
        <v>1017</v>
      </c>
      <c r="JQ4" s="748" t="s">
        <v>1018</v>
      </c>
      <c r="JR4" s="748" t="s">
        <v>1019</v>
      </c>
      <c r="JS4" s="748" t="s">
        <v>1020</v>
      </c>
      <c r="JT4" s="748" t="s">
        <v>1021</v>
      </c>
      <c r="JU4" s="748" t="s">
        <v>1022</v>
      </c>
      <c r="JV4" s="748" t="s">
        <v>1023</v>
      </c>
      <c r="JW4" s="748" t="s">
        <v>1024</v>
      </c>
      <c r="JX4" s="748" t="s">
        <v>1025</v>
      </c>
      <c r="JY4" s="748" t="s">
        <v>1026</v>
      </c>
      <c r="JZ4" s="748" t="s">
        <v>1027</v>
      </c>
      <c r="KA4" s="748" t="s">
        <v>1028</v>
      </c>
      <c r="KB4" s="748" t="s">
        <v>1029</v>
      </c>
      <c r="KC4" s="748" t="s">
        <v>1030</v>
      </c>
      <c r="KD4" s="748" t="s">
        <v>1031</v>
      </c>
      <c r="KE4" s="748" t="s">
        <v>1032</v>
      </c>
      <c r="KF4" s="748" t="s">
        <v>1033</v>
      </c>
      <c r="KG4" s="748" t="s">
        <v>1034</v>
      </c>
      <c r="KH4" s="748" t="s">
        <v>1035</v>
      </c>
      <c r="KI4" s="748" t="s">
        <v>1036</v>
      </c>
      <c r="KJ4" s="748" t="s">
        <v>1037</v>
      </c>
      <c r="KK4" s="748" t="s">
        <v>1038</v>
      </c>
      <c r="KL4" s="748" t="s">
        <v>1039</v>
      </c>
      <c r="KM4" s="748" t="s">
        <v>1040</v>
      </c>
      <c r="KN4" s="748" t="s">
        <v>1041</v>
      </c>
      <c r="KO4" s="748" t="s">
        <v>1042</v>
      </c>
      <c r="KP4" s="748" t="s">
        <v>1043</v>
      </c>
      <c r="KQ4" s="748" t="s">
        <v>1044</v>
      </c>
      <c r="KR4" s="748" t="s">
        <v>1045</v>
      </c>
      <c r="KS4" s="748" t="s">
        <v>1046</v>
      </c>
      <c r="KT4" s="748" t="s">
        <v>1047</v>
      </c>
      <c r="KU4" s="748" t="s">
        <v>1048</v>
      </c>
      <c r="KV4" s="748" t="s">
        <v>1049</v>
      </c>
      <c r="KW4" s="748" t="s">
        <v>1050</v>
      </c>
      <c r="KX4" s="748" t="s">
        <v>1051</v>
      </c>
      <c r="KY4" s="748" t="s">
        <v>1052</v>
      </c>
      <c r="KZ4" s="748" t="s">
        <v>1053</v>
      </c>
      <c r="LA4" s="748" t="s">
        <v>1054</v>
      </c>
      <c r="LB4" s="748" t="s">
        <v>1055</v>
      </c>
      <c r="LC4" s="748" t="s">
        <v>1056</v>
      </c>
      <c r="LD4" s="748" t="s">
        <v>1057</v>
      </c>
      <c r="LE4" s="748" t="s">
        <v>1058</v>
      </c>
      <c r="LF4" s="748" t="s">
        <v>1059</v>
      </c>
      <c r="LG4" s="748" t="s">
        <v>1060</v>
      </c>
      <c r="LH4" s="748" t="s">
        <v>1061</v>
      </c>
      <c r="LI4" s="748" t="s">
        <v>1062</v>
      </c>
      <c r="LJ4" s="748" t="s">
        <v>1063</v>
      </c>
      <c r="LK4" s="748" t="s">
        <v>1064</v>
      </c>
      <c r="LL4" s="748" t="s">
        <v>1065</v>
      </c>
      <c r="LM4" s="748" t="s">
        <v>1066</v>
      </c>
      <c r="LN4" s="748" t="s">
        <v>1067</v>
      </c>
      <c r="LO4" s="748" t="s">
        <v>1068</v>
      </c>
      <c r="LP4" s="748" t="s">
        <v>1069</v>
      </c>
      <c r="LQ4" s="748" t="s">
        <v>1070</v>
      </c>
      <c r="LR4" s="748" t="s">
        <v>1071</v>
      </c>
      <c r="LS4" s="748" t="s">
        <v>1072</v>
      </c>
      <c r="LT4" s="748" t="s">
        <v>1073</v>
      </c>
      <c r="LU4" s="748" t="s">
        <v>1074</v>
      </c>
      <c r="LV4" s="748" t="s">
        <v>1075</v>
      </c>
      <c r="LW4" s="748" t="s">
        <v>1076</v>
      </c>
      <c r="LX4" s="748" t="s">
        <v>1077</v>
      </c>
      <c r="LY4" s="748" t="s">
        <v>1078</v>
      </c>
      <c r="LZ4" s="748" t="s">
        <v>1079</v>
      </c>
      <c r="MA4" s="748" t="s">
        <v>1080</v>
      </c>
      <c r="MB4" s="748" t="s">
        <v>1081</v>
      </c>
      <c r="MC4" s="748" t="s">
        <v>1082</v>
      </c>
      <c r="MD4" s="748" t="s">
        <v>1083</v>
      </c>
      <c r="ME4" s="748" t="s">
        <v>1084</v>
      </c>
      <c r="MF4" s="748" t="s">
        <v>1085</v>
      </c>
      <c r="MG4" s="748" t="s">
        <v>1086</v>
      </c>
      <c r="MH4" s="748" t="s">
        <v>1087</v>
      </c>
      <c r="MI4" s="748" t="s">
        <v>1088</v>
      </c>
      <c r="MJ4" s="748" t="s">
        <v>1089</v>
      </c>
      <c r="MK4" s="748" t="s">
        <v>1090</v>
      </c>
      <c r="ML4" s="748" t="s">
        <v>1091</v>
      </c>
      <c r="MM4" s="748" t="s">
        <v>1092</v>
      </c>
      <c r="MN4" s="748" t="s">
        <v>1093</v>
      </c>
      <c r="MO4" s="748" t="s">
        <v>1094</v>
      </c>
      <c r="MP4" s="748" t="s">
        <v>1095</v>
      </c>
      <c r="MQ4" s="748" t="s">
        <v>1096</v>
      </c>
      <c r="MR4" s="748" t="s">
        <v>1097</v>
      </c>
      <c r="MS4" s="748" t="s">
        <v>1098</v>
      </c>
      <c r="MT4" s="748" t="s">
        <v>1099</v>
      </c>
      <c r="MU4" s="748" t="s">
        <v>1100</v>
      </c>
      <c r="MV4" s="748" t="s">
        <v>1101</v>
      </c>
      <c r="MW4" s="748" t="s">
        <v>1102</v>
      </c>
      <c r="MX4" s="748" t="s">
        <v>1103</v>
      </c>
      <c r="MY4" s="748" t="s">
        <v>1104</v>
      </c>
      <c r="MZ4" s="748" t="s">
        <v>1105</v>
      </c>
      <c r="NA4" s="748" t="s">
        <v>1106</v>
      </c>
      <c r="NB4" s="748" t="s">
        <v>1107</v>
      </c>
      <c r="NC4" s="748" t="s">
        <v>1108</v>
      </c>
      <c r="ND4" s="748" t="s">
        <v>1109</v>
      </c>
      <c r="NE4" s="748" t="s">
        <v>1110</v>
      </c>
      <c r="NF4" s="748" t="s">
        <v>1111</v>
      </c>
      <c r="NG4" s="748" t="s">
        <v>1112</v>
      </c>
      <c r="NH4" s="748" t="s">
        <v>1113</v>
      </c>
      <c r="NI4" s="748" t="s">
        <v>1114</v>
      </c>
      <c r="NJ4" s="748" t="s">
        <v>1115</v>
      </c>
      <c r="NK4" s="748" t="s">
        <v>1116</v>
      </c>
      <c r="NL4" s="748" t="s">
        <v>1117</v>
      </c>
      <c r="NM4" s="748" t="s">
        <v>1118</v>
      </c>
      <c r="NN4" s="748" t="s">
        <v>1119</v>
      </c>
      <c r="NO4" s="748" t="s">
        <v>1120</v>
      </c>
      <c r="NP4" s="748" t="s">
        <v>1121</v>
      </c>
      <c r="NQ4" s="748" t="s">
        <v>1122</v>
      </c>
      <c r="NR4" s="748" t="s">
        <v>1123</v>
      </c>
      <c r="NS4" s="748" t="s">
        <v>1124</v>
      </c>
      <c r="NT4" s="748" t="s">
        <v>1125</v>
      </c>
      <c r="NU4" s="748" t="s">
        <v>1126</v>
      </c>
      <c r="NV4" s="748" t="s">
        <v>1127</v>
      </c>
      <c r="NW4" s="748" t="s">
        <v>1128</v>
      </c>
      <c r="NX4" s="748" t="s">
        <v>1129</v>
      </c>
      <c r="NY4" s="748" t="s">
        <v>1130</v>
      </c>
      <c r="NZ4" s="748" t="s">
        <v>1131</v>
      </c>
      <c r="OA4" s="748" t="s">
        <v>1132</v>
      </c>
      <c r="OB4" s="748" t="s">
        <v>1133</v>
      </c>
      <c r="OC4" s="748" t="s">
        <v>1134</v>
      </c>
      <c r="OD4" s="748" t="s">
        <v>1135</v>
      </c>
      <c r="OE4" s="748" t="s">
        <v>1136</v>
      </c>
      <c r="OF4" s="748" t="s">
        <v>1137</v>
      </c>
      <c r="OG4" s="748" t="s">
        <v>1138</v>
      </c>
      <c r="OH4" s="748" t="s">
        <v>1139</v>
      </c>
      <c r="OI4" s="748" t="s">
        <v>1140</v>
      </c>
      <c r="OJ4" s="748" t="s">
        <v>1141</v>
      </c>
      <c r="OK4" s="748" t="s">
        <v>1142</v>
      </c>
      <c r="OL4" s="748" t="s">
        <v>1143</v>
      </c>
      <c r="OM4" s="748" t="s">
        <v>1144</v>
      </c>
      <c r="ON4" s="748" t="s">
        <v>1145</v>
      </c>
      <c r="OO4" s="748" t="s">
        <v>1146</v>
      </c>
      <c r="OP4" s="748" t="s">
        <v>1147</v>
      </c>
      <c r="OQ4" s="748" t="s">
        <v>1148</v>
      </c>
      <c r="OR4" s="748" t="s">
        <v>1149</v>
      </c>
      <c r="OS4" s="748" t="s">
        <v>1150</v>
      </c>
      <c r="OT4" s="748" t="s">
        <v>1151</v>
      </c>
      <c r="OU4" s="748" t="s">
        <v>1152</v>
      </c>
      <c r="OV4" s="748" t="s">
        <v>1153</v>
      </c>
      <c r="OW4" s="748" t="s">
        <v>1154</v>
      </c>
      <c r="OX4" s="748" t="s">
        <v>1155</v>
      </c>
      <c r="OY4" s="748" t="s">
        <v>1156</v>
      </c>
      <c r="OZ4" s="748" t="s">
        <v>1157</v>
      </c>
      <c r="PA4" s="748" t="s">
        <v>1158</v>
      </c>
      <c r="PB4" s="748" t="s">
        <v>1159</v>
      </c>
      <c r="PC4" s="748" t="s">
        <v>1160</v>
      </c>
      <c r="PD4" s="748" t="s">
        <v>1161</v>
      </c>
      <c r="PE4" s="748" t="s">
        <v>1162</v>
      </c>
      <c r="PF4" s="748" t="s">
        <v>1163</v>
      </c>
      <c r="PG4" s="748" t="s">
        <v>1164</v>
      </c>
      <c r="PH4" s="748" t="s">
        <v>1165</v>
      </c>
      <c r="PI4" s="748" t="s">
        <v>1166</v>
      </c>
      <c r="PJ4" s="748" t="s">
        <v>1167</v>
      </c>
      <c r="PK4" s="748" t="s">
        <v>1168</v>
      </c>
      <c r="PL4" s="748" t="s">
        <v>1169</v>
      </c>
      <c r="PM4" s="748" t="s">
        <v>1170</v>
      </c>
      <c r="PN4" s="748" t="s">
        <v>1171</v>
      </c>
      <c r="PO4" s="748" t="s">
        <v>1172</v>
      </c>
      <c r="PP4" s="748" t="s">
        <v>1173</v>
      </c>
      <c r="PQ4" s="748" t="s">
        <v>1174</v>
      </c>
      <c r="PR4" s="748" t="s">
        <v>1175</v>
      </c>
      <c r="PS4" s="748" t="s">
        <v>1176</v>
      </c>
      <c r="PT4" s="748" t="s">
        <v>1177</v>
      </c>
      <c r="PU4" s="748" t="s">
        <v>1178</v>
      </c>
      <c r="PV4" s="748" t="s">
        <v>1179</v>
      </c>
      <c r="PW4" s="748" t="s">
        <v>1180</v>
      </c>
      <c r="PX4" s="748" t="s">
        <v>1181</v>
      </c>
      <c r="PY4" s="748" t="s">
        <v>1182</v>
      </c>
      <c r="PZ4" s="748" t="s">
        <v>1183</v>
      </c>
      <c r="QA4" s="748" t="s">
        <v>1184</v>
      </c>
      <c r="QB4" s="748" t="s">
        <v>1185</v>
      </c>
      <c r="QC4" s="748" t="s">
        <v>1186</v>
      </c>
      <c r="QD4" s="748" t="s">
        <v>1187</v>
      </c>
      <c r="QE4" s="748" t="s">
        <v>1188</v>
      </c>
      <c r="QF4" s="748" t="s">
        <v>1189</v>
      </c>
      <c r="QG4" s="748" t="s">
        <v>1190</v>
      </c>
      <c r="QH4" s="748" t="s">
        <v>1191</v>
      </c>
      <c r="QI4" s="748" t="s">
        <v>1192</v>
      </c>
      <c r="QJ4" s="748" t="s">
        <v>1193</v>
      </c>
      <c r="QK4" s="748" t="s">
        <v>1194</v>
      </c>
      <c r="QL4" s="748" t="s">
        <v>1195</v>
      </c>
      <c r="QM4" s="748" t="s">
        <v>1196</v>
      </c>
      <c r="QN4" s="748" t="s">
        <v>1197</v>
      </c>
      <c r="QO4" s="748" t="s">
        <v>1198</v>
      </c>
      <c r="QP4" s="748" t="s">
        <v>1199</v>
      </c>
      <c r="QQ4" s="748" t="s">
        <v>1200</v>
      </c>
      <c r="QR4" s="748" t="s">
        <v>1201</v>
      </c>
      <c r="QS4" s="748" t="s">
        <v>1202</v>
      </c>
      <c r="QT4" s="748" t="s">
        <v>1203</v>
      </c>
      <c r="QU4" s="748" t="s">
        <v>1204</v>
      </c>
      <c r="QV4" s="748" t="s">
        <v>1205</v>
      </c>
      <c r="QW4" s="748" t="s">
        <v>1206</v>
      </c>
      <c r="QX4" s="748" t="s">
        <v>1207</v>
      </c>
      <c r="QY4" s="748" t="s">
        <v>1208</v>
      </c>
      <c r="QZ4" s="748" t="s">
        <v>1209</v>
      </c>
      <c r="RA4" s="748" t="s">
        <v>1210</v>
      </c>
      <c r="RB4" s="748" t="s">
        <v>1211</v>
      </c>
      <c r="RC4" s="748" t="s">
        <v>1212</v>
      </c>
      <c r="RD4" s="748" t="s">
        <v>1213</v>
      </c>
      <c r="RE4" s="748" t="s">
        <v>1214</v>
      </c>
      <c r="RF4" s="748" t="s">
        <v>1215</v>
      </c>
      <c r="RG4" s="748" t="s">
        <v>1216</v>
      </c>
      <c r="RH4" s="748" t="s">
        <v>1217</v>
      </c>
      <c r="RI4" s="748" t="s">
        <v>1218</v>
      </c>
      <c r="RJ4" s="748" t="s">
        <v>1219</v>
      </c>
      <c r="RK4" s="748" t="s">
        <v>1220</v>
      </c>
      <c r="RL4" s="748" t="s">
        <v>1221</v>
      </c>
      <c r="RM4" s="748" t="s">
        <v>1222</v>
      </c>
      <c r="RN4" s="748" t="s">
        <v>1223</v>
      </c>
      <c r="RO4" s="748" t="s">
        <v>1224</v>
      </c>
      <c r="RP4" s="748" t="s">
        <v>1225</v>
      </c>
      <c r="RQ4" s="748" t="s">
        <v>1226</v>
      </c>
      <c r="RR4" s="748" t="s">
        <v>1227</v>
      </c>
      <c r="RS4" s="748" t="s">
        <v>1228</v>
      </c>
      <c r="RT4" s="748" t="s">
        <v>1229</v>
      </c>
      <c r="RU4" s="748" t="s">
        <v>1230</v>
      </c>
      <c r="RV4" s="748" t="s">
        <v>1231</v>
      </c>
      <c r="RW4" s="748" t="s">
        <v>1232</v>
      </c>
      <c r="RX4" s="748" t="s">
        <v>1233</v>
      </c>
      <c r="RY4" s="748" t="s">
        <v>1234</v>
      </c>
      <c r="RZ4" s="748" t="s">
        <v>1235</v>
      </c>
      <c r="SA4" s="748" t="s">
        <v>1236</v>
      </c>
    </row>
    <row r="5" spans="1:497">
      <c r="G5" s="621">
        <v>4</v>
      </c>
      <c r="H5" s="662"/>
      <c r="I5" s="784">
        <v>4</v>
      </c>
      <c r="J5" s="663"/>
      <c r="K5" s="785"/>
      <c r="L5" s="625">
        <v>1979</v>
      </c>
      <c r="M5" s="626">
        <v>1980</v>
      </c>
      <c r="N5" s="626">
        <v>1980</v>
      </c>
      <c r="O5" s="627">
        <v>1980</v>
      </c>
      <c r="P5" s="626">
        <v>1980</v>
      </c>
      <c r="Q5" s="626">
        <v>1981</v>
      </c>
      <c r="R5" s="626">
        <v>1981</v>
      </c>
      <c r="S5" s="627">
        <v>1981</v>
      </c>
      <c r="T5" s="626">
        <v>1981</v>
      </c>
      <c r="U5" s="626">
        <v>1982</v>
      </c>
      <c r="V5" s="626">
        <v>1982</v>
      </c>
      <c r="W5" s="627">
        <v>1982</v>
      </c>
      <c r="X5" s="626">
        <v>1982</v>
      </c>
      <c r="Y5" s="626">
        <v>1983</v>
      </c>
      <c r="Z5" s="626">
        <v>1983</v>
      </c>
      <c r="AA5" s="627">
        <v>1983</v>
      </c>
      <c r="AB5" s="626">
        <v>1983</v>
      </c>
      <c r="AC5" s="626">
        <v>1984</v>
      </c>
      <c r="AD5" s="626">
        <v>1984</v>
      </c>
      <c r="AE5" s="627">
        <v>1984</v>
      </c>
      <c r="AF5" s="626">
        <v>1984</v>
      </c>
      <c r="AG5" s="626">
        <v>1985</v>
      </c>
      <c r="AH5" s="626">
        <v>1985</v>
      </c>
      <c r="AI5" s="627">
        <v>1985</v>
      </c>
      <c r="AJ5" s="626">
        <v>1985</v>
      </c>
      <c r="AK5" s="626">
        <v>1986</v>
      </c>
      <c r="AL5" s="626">
        <v>1986</v>
      </c>
      <c r="AM5" s="627">
        <v>1986</v>
      </c>
      <c r="AN5" s="626">
        <v>1986</v>
      </c>
      <c r="AO5" s="626">
        <v>1987</v>
      </c>
      <c r="AP5" s="626">
        <v>1987</v>
      </c>
      <c r="AQ5" s="627">
        <v>1987</v>
      </c>
      <c r="AR5" s="626">
        <v>1987</v>
      </c>
      <c r="AS5" s="626">
        <v>1988</v>
      </c>
      <c r="AT5" s="626">
        <v>1988</v>
      </c>
      <c r="AU5" s="627">
        <v>1988</v>
      </c>
      <c r="AV5" s="626">
        <v>1988</v>
      </c>
      <c r="AW5" s="626">
        <v>1989</v>
      </c>
      <c r="AX5" s="626">
        <v>1989</v>
      </c>
      <c r="AY5" s="627">
        <v>1989</v>
      </c>
      <c r="AZ5" s="626">
        <v>1989</v>
      </c>
      <c r="BA5" s="626">
        <v>1990</v>
      </c>
      <c r="BB5" s="626">
        <v>1990</v>
      </c>
      <c r="BC5" s="627">
        <v>1990</v>
      </c>
      <c r="BD5" s="626">
        <v>1990</v>
      </c>
      <c r="BE5" s="626">
        <v>1991</v>
      </c>
      <c r="BF5" s="626">
        <v>1991</v>
      </c>
      <c r="BG5" s="627">
        <v>1991</v>
      </c>
      <c r="BH5" s="626">
        <v>1991</v>
      </c>
      <c r="BI5" s="626">
        <v>1992</v>
      </c>
      <c r="BJ5" s="626">
        <v>1992</v>
      </c>
      <c r="BK5" s="627">
        <v>1992</v>
      </c>
      <c r="BL5" s="626">
        <v>1992</v>
      </c>
      <c r="BM5" s="626">
        <v>1993</v>
      </c>
      <c r="BN5" s="626">
        <v>1993</v>
      </c>
      <c r="BO5" s="627">
        <v>1993</v>
      </c>
      <c r="BP5" s="626">
        <v>1993</v>
      </c>
      <c r="BQ5" s="626">
        <v>1994</v>
      </c>
      <c r="BR5" s="626">
        <v>1994</v>
      </c>
      <c r="BS5" s="627">
        <v>1994</v>
      </c>
      <c r="BT5" s="626">
        <v>1994</v>
      </c>
      <c r="BU5" s="626">
        <v>1995</v>
      </c>
      <c r="BV5" s="626">
        <v>1995</v>
      </c>
      <c r="BW5" s="627">
        <v>1995</v>
      </c>
      <c r="BX5" s="626">
        <v>1995</v>
      </c>
      <c r="BY5" s="626">
        <v>1996</v>
      </c>
      <c r="BZ5" s="626">
        <v>1996</v>
      </c>
      <c r="CA5" s="627">
        <v>1996</v>
      </c>
      <c r="CB5" s="626">
        <v>1996</v>
      </c>
      <c r="CC5" s="626">
        <v>1997</v>
      </c>
      <c r="CD5" s="626">
        <v>1997</v>
      </c>
      <c r="CE5" s="627">
        <v>1997</v>
      </c>
      <c r="CF5" s="626">
        <v>1997</v>
      </c>
      <c r="CG5" s="626">
        <v>1998</v>
      </c>
      <c r="CH5" s="626">
        <v>1998</v>
      </c>
      <c r="CI5" s="627">
        <v>1998</v>
      </c>
      <c r="CJ5" s="626">
        <v>1998</v>
      </c>
      <c r="CK5" s="626">
        <v>1999</v>
      </c>
      <c r="CL5" s="626">
        <v>1999</v>
      </c>
      <c r="CM5" s="627">
        <v>1999</v>
      </c>
      <c r="CN5" s="626">
        <v>1999</v>
      </c>
      <c r="CO5" s="626">
        <v>2000</v>
      </c>
      <c r="CP5" s="626">
        <v>2000</v>
      </c>
      <c r="CQ5" s="627">
        <v>2000</v>
      </c>
      <c r="CR5" s="626">
        <v>2000</v>
      </c>
      <c r="CS5" s="626">
        <v>2001</v>
      </c>
      <c r="CT5" s="626">
        <v>2001</v>
      </c>
      <c r="CU5" s="627">
        <v>2001</v>
      </c>
      <c r="CV5" s="626">
        <v>2001</v>
      </c>
      <c r="CW5" s="626">
        <v>2002</v>
      </c>
      <c r="CX5" s="626">
        <v>2002</v>
      </c>
      <c r="CY5" s="627">
        <v>2002</v>
      </c>
      <c r="CZ5" s="626">
        <v>2002</v>
      </c>
      <c r="DA5" s="626">
        <v>2003</v>
      </c>
      <c r="DB5" s="626">
        <v>2003</v>
      </c>
      <c r="DC5" s="627">
        <v>2003</v>
      </c>
      <c r="DD5" s="626">
        <v>2003</v>
      </c>
      <c r="DE5" s="626">
        <v>2004</v>
      </c>
      <c r="DF5" s="626">
        <v>2004</v>
      </c>
      <c r="DG5" s="627">
        <v>2004</v>
      </c>
      <c r="DH5" s="626">
        <v>2004</v>
      </c>
      <c r="DI5" s="626">
        <v>2005</v>
      </c>
      <c r="DJ5" s="626">
        <v>2005</v>
      </c>
      <c r="DK5" s="627">
        <v>2005</v>
      </c>
      <c r="DL5" s="626">
        <v>2005</v>
      </c>
      <c r="DM5" s="626">
        <v>2006</v>
      </c>
      <c r="DN5" s="626">
        <v>2006</v>
      </c>
      <c r="DO5" s="627">
        <v>2006</v>
      </c>
      <c r="DP5" s="626">
        <v>2006</v>
      </c>
      <c r="DQ5" s="626">
        <v>2007</v>
      </c>
      <c r="DR5" s="626">
        <v>2007</v>
      </c>
      <c r="DS5" s="627">
        <v>2007</v>
      </c>
      <c r="DT5" s="626">
        <v>2007</v>
      </c>
      <c r="DU5" s="626">
        <v>2008</v>
      </c>
      <c r="DV5" s="626">
        <v>2008</v>
      </c>
      <c r="DW5" s="627">
        <v>2008</v>
      </c>
      <c r="DX5" s="626">
        <v>2008</v>
      </c>
      <c r="DY5" s="626">
        <v>2009</v>
      </c>
      <c r="DZ5" s="626">
        <v>2009</v>
      </c>
      <c r="EA5" s="627">
        <v>2009</v>
      </c>
      <c r="EB5" s="626">
        <v>2009</v>
      </c>
      <c r="EC5" s="626">
        <v>2010</v>
      </c>
      <c r="ED5" s="626">
        <v>2010</v>
      </c>
      <c r="EE5" s="627">
        <v>2010</v>
      </c>
      <c r="EF5" s="626">
        <v>2010</v>
      </c>
      <c r="EG5" s="626">
        <v>2011</v>
      </c>
      <c r="EH5" s="626">
        <v>2011</v>
      </c>
      <c r="EI5" s="627">
        <v>2011</v>
      </c>
      <c r="EJ5" s="626">
        <v>2011</v>
      </c>
      <c r="EK5" s="626">
        <v>2012</v>
      </c>
      <c r="EL5" s="626">
        <v>2012</v>
      </c>
      <c r="EM5" s="627">
        <v>2012</v>
      </c>
      <c r="EN5" s="626">
        <v>2012</v>
      </c>
      <c r="EO5" s="626">
        <v>2013</v>
      </c>
      <c r="EP5" s="626">
        <v>2013</v>
      </c>
      <c r="EQ5" s="627">
        <v>2013</v>
      </c>
      <c r="ER5" s="626">
        <v>2013</v>
      </c>
      <c r="ES5" s="626">
        <v>2014</v>
      </c>
      <c r="ET5" s="626">
        <v>2014</v>
      </c>
      <c r="EU5" s="627">
        <v>2014</v>
      </c>
      <c r="EV5" s="626">
        <v>2014</v>
      </c>
      <c r="EW5" s="626">
        <v>2015</v>
      </c>
      <c r="EX5" s="626">
        <v>2015</v>
      </c>
      <c r="EY5" s="627">
        <v>2015</v>
      </c>
      <c r="EZ5" s="626">
        <v>2015</v>
      </c>
      <c r="FA5" s="626">
        <v>2016</v>
      </c>
      <c r="FB5" s="626">
        <v>2016</v>
      </c>
      <c r="FC5" s="627">
        <v>2016</v>
      </c>
      <c r="FD5" s="626">
        <v>2016</v>
      </c>
      <c r="FE5" s="626">
        <v>2017</v>
      </c>
      <c r="FF5" s="626">
        <v>2017</v>
      </c>
      <c r="FG5" s="627">
        <v>2017</v>
      </c>
      <c r="FH5" s="626">
        <v>2017</v>
      </c>
      <c r="FI5" s="626">
        <v>2018</v>
      </c>
      <c r="FJ5" s="626">
        <v>2018</v>
      </c>
      <c r="FK5" s="627">
        <v>2018</v>
      </c>
      <c r="FL5" s="626">
        <v>2018</v>
      </c>
      <c r="FM5" s="626">
        <v>2019</v>
      </c>
      <c r="FN5" s="626">
        <v>2019</v>
      </c>
      <c r="FO5" s="627">
        <v>2019</v>
      </c>
      <c r="FP5" s="626">
        <v>2019</v>
      </c>
      <c r="FQ5" s="626">
        <v>2020</v>
      </c>
      <c r="FR5" s="626">
        <v>2020</v>
      </c>
      <c r="FS5" s="627">
        <v>2020</v>
      </c>
      <c r="FT5" s="626">
        <v>2020</v>
      </c>
      <c r="FU5" s="626">
        <v>2021</v>
      </c>
      <c r="FV5" s="626">
        <v>2021</v>
      </c>
      <c r="FW5" s="627">
        <v>2021</v>
      </c>
      <c r="FX5" s="626">
        <v>2021</v>
      </c>
      <c r="FY5" s="626">
        <v>2022</v>
      </c>
      <c r="FZ5" s="626">
        <v>2022</v>
      </c>
      <c r="GA5" s="627">
        <v>2022</v>
      </c>
      <c r="GB5" s="626">
        <v>2022</v>
      </c>
      <c r="GC5" s="626">
        <v>2023</v>
      </c>
      <c r="GD5" s="626">
        <v>2023</v>
      </c>
      <c r="GE5" s="627">
        <v>2023</v>
      </c>
      <c r="GF5" s="626">
        <v>2023</v>
      </c>
      <c r="GG5" s="626">
        <v>2024</v>
      </c>
      <c r="GH5" s="626">
        <v>2024</v>
      </c>
      <c r="GI5" s="627">
        <v>2024</v>
      </c>
      <c r="GJ5" s="626">
        <v>2024</v>
      </c>
      <c r="GK5" s="626">
        <v>2025</v>
      </c>
      <c r="GL5" s="626">
        <v>2025</v>
      </c>
      <c r="GM5" s="627">
        <v>2025</v>
      </c>
      <c r="GN5" s="626">
        <v>2025</v>
      </c>
      <c r="GO5" s="626">
        <v>2026</v>
      </c>
      <c r="GP5" s="626">
        <v>2026</v>
      </c>
      <c r="GQ5" s="627">
        <v>2026</v>
      </c>
      <c r="GR5" s="626">
        <v>2026</v>
      </c>
      <c r="GS5" s="626">
        <v>2027</v>
      </c>
      <c r="GT5" s="626">
        <v>2027</v>
      </c>
      <c r="GU5" s="627">
        <v>2027</v>
      </c>
      <c r="GV5" s="626">
        <v>2027</v>
      </c>
      <c r="GW5" s="626">
        <v>2028</v>
      </c>
      <c r="GX5" s="626">
        <v>2028</v>
      </c>
      <c r="GY5" s="627">
        <v>2028</v>
      </c>
      <c r="GZ5" s="627">
        <v>2028</v>
      </c>
      <c r="HA5" s="627">
        <v>2029</v>
      </c>
      <c r="HB5" s="627">
        <v>2029</v>
      </c>
      <c r="HC5" s="627">
        <v>2029</v>
      </c>
      <c r="HD5" s="627">
        <v>2029</v>
      </c>
      <c r="HE5" s="627">
        <v>2030</v>
      </c>
      <c r="HF5" s="627">
        <v>2030</v>
      </c>
      <c r="HG5" s="627">
        <v>2030</v>
      </c>
      <c r="HH5" s="627">
        <v>2030</v>
      </c>
      <c r="HI5" s="627">
        <v>2031</v>
      </c>
      <c r="HJ5" s="627">
        <v>2031</v>
      </c>
      <c r="HK5" s="627">
        <v>2031</v>
      </c>
      <c r="HL5" s="627">
        <v>2031</v>
      </c>
      <c r="HM5" s="627">
        <v>2032</v>
      </c>
      <c r="HN5" s="627">
        <v>2032</v>
      </c>
      <c r="HO5" s="627">
        <v>2032</v>
      </c>
      <c r="HP5" s="627">
        <v>2032</v>
      </c>
      <c r="HQ5" s="627">
        <v>2033</v>
      </c>
      <c r="HR5" s="627">
        <v>2033</v>
      </c>
      <c r="HS5" s="627">
        <v>2033</v>
      </c>
      <c r="HT5" s="627">
        <v>2033</v>
      </c>
      <c r="HU5" s="627">
        <v>2034</v>
      </c>
      <c r="HV5" s="627">
        <v>2034</v>
      </c>
      <c r="HW5" s="627">
        <v>2034</v>
      </c>
      <c r="HX5" s="627">
        <v>2034</v>
      </c>
      <c r="HY5" s="627">
        <v>2035</v>
      </c>
      <c r="HZ5" s="627">
        <v>2035</v>
      </c>
      <c r="IA5" s="627">
        <v>2035</v>
      </c>
      <c r="IB5" s="627">
        <v>2035</v>
      </c>
      <c r="IC5" s="627">
        <v>2036</v>
      </c>
      <c r="ID5" s="627">
        <v>2036</v>
      </c>
      <c r="IE5" s="627">
        <v>2036</v>
      </c>
      <c r="IF5" s="627">
        <v>2036</v>
      </c>
      <c r="IG5" s="627">
        <v>2037</v>
      </c>
      <c r="IH5" s="627">
        <v>2037</v>
      </c>
      <c r="II5" s="627">
        <v>2037</v>
      </c>
      <c r="IJ5" s="627">
        <v>2037</v>
      </c>
      <c r="IK5" s="627">
        <v>2038</v>
      </c>
      <c r="IL5" s="627">
        <v>2038</v>
      </c>
      <c r="IM5" s="627">
        <v>2038</v>
      </c>
      <c r="IN5" s="627">
        <v>2038</v>
      </c>
      <c r="IO5" s="627">
        <v>2039</v>
      </c>
      <c r="IP5" s="627">
        <v>2039</v>
      </c>
      <c r="IQ5" s="627">
        <v>2039</v>
      </c>
      <c r="IR5" s="627">
        <v>2039</v>
      </c>
      <c r="IS5" s="627">
        <v>2040</v>
      </c>
      <c r="IT5" s="627">
        <v>2040</v>
      </c>
      <c r="IU5" s="627">
        <v>2040</v>
      </c>
      <c r="IV5" s="627">
        <v>2040</v>
      </c>
      <c r="IW5" s="627">
        <v>2041</v>
      </c>
      <c r="IX5" s="627">
        <v>2041</v>
      </c>
      <c r="IY5" s="627">
        <v>2041</v>
      </c>
      <c r="IZ5" s="627">
        <v>2041</v>
      </c>
      <c r="JA5" s="627">
        <v>2042</v>
      </c>
      <c r="JB5" s="627">
        <v>2042</v>
      </c>
      <c r="JC5" s="627">
        <v>2042</v>
      </c>
      <c r="JD5" s="627">
        <v>2042</v>
      </c>
      <c r="JE5" s="627">
        <v>2043</v>
      </c>
      <c r="JF5" s="627">
        <v>2043</v>
      </c>
      <c r="JG5" s="627">
        <v>2043</v>
      </c>
      <c r="JH5" s="627">
        <v>2043</v>
      </c>
      <c r="JI5" s="627">
        <v>2044</v>
      </c>
      <c r="JJ5" s="627">
        <v>2044</v>
      </c>
      <c r="JK5" s="627">
        <v>2044</v>
      </c>
      <c r="JL5" s="627">
        <v>2044</v>
      </c>
      <c r="JM5" s="627">
        <v>2045</v>
      </c>
      <c r="JN5" s="627">
        <v>2045</v>
      </c>
      <c r="JO5" s="627">
        <v>2045</v>
      </c>
      <c r="JP5" s="627">
        <v>2045</v>
      </c>
      <c r="JQ5" s="627">
        <v>2046</v>
      </c>
      <c r="JR5" s="627">
        <v>2046</v>
      </c>
      <c r="JS5" s="627">
        <v>2046</v>
      </c>
      <c r="JT5" s="627">
        <v>2046</v>
      </c>
      <c r="JU5" s="627">
        <v>2047</v>
      </c>
      <c r="JV5" s="627">
        <v>2047</v>
      </c>
      <c r="JW5" s="627">
        <v>2047</v>
      </c>
      <c r="JX5" s="627">
        <v>2047</v>
      </c>
      <c r="JY5" s="627">
        <v>2048</v>
      </c>
      <c r="JZ5" s="627">
        <v>2048</v>
      </c>
      <c r="KA5" s="627">
        <v>2048</v>
      </c>
      <c r="KB5" s="627">
        <v>2048</v>
      </c>
      <c r="KC5" s="627">
        <v>2049</v>
      </c>
      <c r="KD5" s="627">
        <v>2049</v>
      </c>
      <c r="KE5" s="627">
        <v>2049</v>
      </c>
      <c r="KF5" s="627">
        <v>2049</v>
      </c>
      <c r="KG5" s="627">
        <v>2050</v>
      </c>
      <c r="KH5" s="627">
        <v>2050</v>
      </c>
      <c r="KI5" s="627">
        <v>2050</v>
      </c>
      <c r="KJ5" s="627">
        <v>2050</v>
      </c>
      <c r="KK5" s="627">
        <v>2051</v>
      </c>
      <c r="KL5" s="627">
        <v>2051</v>
      </c>
      <c r="KM5" s="627">
        <v>2051</v>
      </c>
      <c r="KN5" s="627">
        <v>2051</v>
      </c>
      <c r="KO5" s="627">
        <v>2052</v>
      </c>
      <c r="KP5" s="627">
        <v>2052</v>
      </c>
      <c r="KQ5" s="627">
        <v>2052</v>
      </c>
      <c r="KR5" s="627">
        <v>2052</v>
      </c>
      <c r="KS5" s="627">
        <v>2053</v>
      </c>
      <c r="KT5" s="627">
        <v>2053</v>
      </c>
      <c r="KU5" s="627">
        <v>2053</v>
      </c>
      <c r="KV5" s="627">
        <v>2053</v>
      </c>
      <c r="KW5" s="627">
        <v>2054</v>
      </c>
      <c r="KX5" s="627">
        <v>2054</v>
      </c>
      <c r="KY5" s="627">
        <v>2054</v>
      </c>
      <c r="KZ5" s="627">
        <v>2054</v>
      </c>
      <c r="LA5" s="627">
        <v>2055</v>
      </c>
      <c r="LB5" s="627">
        <v>2055</v>
      </c>
      <c r="LC5" s="627">
        <v>2055</v>
      </c>
      <c r="LD5" s="627">
        <v>2055</v>
      </c>
      <c r="LE5" s="627">
        <v>2056</v>
      </c>
      <c r="LF5" s="627">
        <v>2056</v>
      </c>
      <c r="LG5" s="627">
        <v>2056</v>
      </c>
      <c r="LH5" s="627">
        <v>2056</v>
      </c>
      <c r="LI5" s="627">
        <v>2057</v>
      </c>
      <c r="LJ5" s="627">
        <v>2057</v>
      </c>
      <c r="LK5" s="627">
        <v>2057</v>
      </c>
      <c r="LL5" s="627">
        <v>2057</v>
      </c>
      <c r="LM5" s="627">
        <v>2058</v>
      </c>
      <c r="LN5" s="627">
        <v>2058</v>
      </c>
      <c r="LO5" s="627">
        <v>2058</v>
      </c>
      <c r="LP5" s="627">
        <v>2058</v>
      </c>
      <c r="LQ5" s="627">
        <v>2059</v>
      </c>
      <c r="LR5" s="627">
        <v>2059</v>
      </c>
      <c r="LS5" s="627">
        <v>2059</v>
      </c>
      <c r="LT5" s="627">
        <v>2059</v>
      </c>
      <c r="LU5" s="627">
        <v>2060</v>
      </c>
      <c r="LV5" s="627">
        <v>2060</v>
      </c>
      <c r="LW5" s="627">
        <v>2060</v>
      </c>
      <c r="LX5" s="627">
        <v>2060</v>
      </c>
      <c r="LY5" s="627">
        <v>2061</v>
      </c>
      <c r="LZ5" s="627">
        <v>2061</v>
      </c>
      <c r="MA5" s="627">
        <v>2061</v>
      </c>
      <c r="MB5" s="627">
        <v>2061</v>
      </c>
      <c r="MC5" s="627">
        <v>2062</v>
      </c>
      <c r="MD5" s="627">
        <v>2062</v>
      </c>
      <c r="ME5" s="627">
        <v>2062</v>
      </c>
      <c r="MF5" s="627">
        <v>2062</v>
      </c>
      <c r="MG5" s="627">
        <v>2063</v>
      </c>
      <c r="MH5" s="627">
        <v>2063</v>
      </c>
      <c r="MI5" s="627">
        <v>2063</v>
      </c>
      <c r="MJ5" s="627">
        <v>2063</v>
      </c>
      <c r="MK5" s="627">
        <v>2064</v>
      </c>
      <c r="ML5" s="627">
        <v>2064</v>
      </c>
      <c r="MM5" s="627">
        <v>2064</v>
      </c>
      <c r="MN5" s="627">
        <v>2064</v>
      </c>
      <c r="MO5" s="627">
        <v>2065</v>
      </c>
      <c r="MP5" s="627">
        <v>2065</v>
      </c>
      <c r="MQ5" s="627">
        <v>2065</v>
      </c>
      <c r="MR5" s="627">
        <v>2065</v>
      </c>
      <c r="MS5" s="627">
        <v>2066</v>
      </c>
      <c r="MT5" s="627">
        <v>2066</v>
      </c>
      <c r="MU5" s="627">
        <v>2066</v>
      </c>
      <c r="MV5" s="627">
        <v>2066</v>
      </c>
      <c r="MW5" s="627">
        <v>2067</v>
      </c>
      <c r="MX5" s="627">
        <v>2067</v>
      </c>
      <c r="MY5" s="627">
        <v>2067</v>
      </c>
      <c r="MZ5" s="627">
        <v>2067</v>
      </c>
      <c r="NA5" s="627">
        <v>2068</v>
      </c>
      <c r="NB5" s="627">
        <v>2068</v>
      </c>
      <c r="NC5" s="627">
        <v>2068</v>
      </c>
      <c r="ND5" s="627">
        <v>2068</v>
      </c>
      <c r="NE5" s="627">
        <v>2069</v>
      </c>
      <c r="NF5" s="627">
        <v>2069</v>
      </c>
      <c r="NG5" s="627">
        <v>2069</v>
      </c>
      <c r="NH5" s="627">
        <v>2069</v>
      </c>
      <c r="NI5" s="627">
        <v>2070</v>
      </c>
      <c r="NJ5" s="627">
        <v>2070</v>
      </c>
      <c r="NK5" s="627">
        <v>2070</v>
      </c>
      <c r="NL5" s="627">
        <v>2070</v>
      </c>
      <c r="NM5" s="627">
        <v>2071</v>
      </c>
      <c r="NN5" s="627">
        <v>2071</v>
      </c>
      <c r="NO5" s="627">
        <v>2071</v>
      </c>
      <c r="NP5" s="627">
        <v>2071</v>
      </c>
      <c r="NQ5" s="627">
        <v>2072</v>
      </c>
      <c r="NR5" s="627">
        <v>2072</v>
      </c>
      <c r="NS5" s="627">
        <v>2072</v>
      </c>
      <c r="NT5" s="627">
        <v>2072</v>
      </c>
      <c r="NU5" s="627">
        <v>2073</v>
      </c>
      <c r="NV5" s="627">
        <v>2073</v>
      </c>
      <c r="NW5" s="627">
        <v>2073</v>
      </c>
      <c r="NX5" s="627">
        <v>2073</v>
      </c>
      <c r="NY5" s="627">
        <v>2074</v>
      </c>
      <c r="NZ5" s="627">
        <v>2074</v>
      </c>
      <c r="OA5" s="627">
        <v>2074</v>
      </c>
      <c r="OB5" s="627">
        <v>2074</v>
      </c>
      <c r="OC5" s="627">
        <v>2075</v>
      </c>
      <c r="OD5" s="627">
        <v>2075</v>
      </c>
      <c r="OE5" s="627">
        <v>2075</v>
      </c>
      <c r="OF5" s="627">
        <v>2075</v>
      </c>
      <c r="OG5" s="627">
        <v>2076</v>
      </c>
      <c r="OH5" s="627">
        <v>2076</v>
      </c>
      <c r="OI5" s="627">
        <v>2076</v>
      </c>
      <c r="OJ5" s="627">
        <v>2076</v>
      </c>
      <c r="OK5" s="627">
        <v>2077</v>
      </c>
      <c r="OL5" s="627">
        <v>2077</v>
      </c>
      <c r="OM5" s="627">
        <v>2077</v>
      </c>
      <c r="ON5" s="627">
        <v>2077</v>
      </c>
      <c r="OO5" s="627">
        <v>2078</v>
      </c>
      <c r="OP5" s="627">
        <v>2078</v>
      </c>
      <c r="OQ5" s="627">
        <v>2078</v>
      </c>
      <c r="OR5" s="627">
        <v>2078</v>
      </c>
      <c r="OS5" s="627">
        <v>2079</v>
      </c>
      <c r="OT5" s="627">
        <v>2079</v>
      </c>
      <c r="OU5" s="627">
        <v>2079</v>
      </c>
      <c r="OV5" s="627">
        <v>2079</v>
      </c>
      <c r="OW5" s="627">
        <v>2080</v>
      </c>
      <c r="OX5" s="627">
        <v>2080</v>
      </c>
      <c r="OY5" s="627">
        <v>2080</v>
      </c>
      <c r="OZ5" s="627">
        <v>2080</v>
      </c>
      <c r="PA5" s="627">
        <v>2081</v>
      </c>
      <c r="PB5" s="627">
        <v>2081</v>
      </c>
      <c r="PC5" s="627">
        <v>2081</v>
      </c>
      <c r="PD5" s="627">
        <v>2081</v>
      </c>
      <c r="PE5" s="627">
        <v>2082</v>
      </c>
      <c r="PF5" s="627">
        <v>2082</v>
      </c>
      <c r="PG5" s="627">
        <v>2082</v>
      </c>
      <c r="PH5" s="627">
        <v>2082</v>
      </c>
      <c r="PI5" s="627">
        <v>2083</v>
      </c>
      <c r="PJ5" s="627">
        <v>2083</v>
      </c>
      <c r="PK5" s="627">
        <v>2083</v>
      </c>
      <c r="PL5" s="627">
        <v>2083</v>
      </c>
      <c r="PM5" s="627">
        <v>2084</v>
      </c>
      <c r="PN5" s="627">
        <v>2084</v>
      </c>
      <c r="PO5" s="627">
        <v>2084</v>
      </c>
      <c r="PP5" s="627">
        <v>2084</v>
      </c>
      <c r="PQ5" s="627">
        <v>2085</v>
      </c>
      <c r="PR5" s="627">
        <v>2085</v>
      </c>
      <c r="PS5" s="627">
        <v>2085</v>
      </c>
      <c r="PT5" s="627">
        <v>2085</v>
      </c>
      <c r="PU5" s="627">
        <v>2086</v>
      </c>
      <c r="PV5" s="627">
        <v>2086</v>
      </c>
      <c r="PW5" s="627">
        <v>2086</v>
      </c>
      <c r="PX5" s="627">
        <v>2086</v>
      </c>
      <c r="PY5" s="627">
        <v>2087</v>
      </c>
      <c r="PZ5" s="627">
        <v>2087</v>
      </c>
      <c r="QA5" s="627">
        <v>2087</v>
      </c>
      <c r="QB5" s="627">
        <v>2087</v>
      </c>
      <c r="QC5" s="627">
        <v>2088</v>
      </c>
      <c r="QD5" s="627">
        <v>2088</v>
      </c>
      <c r="QE5" s="627">
        <v>2088</v>
      </c>
      <c r="QF5" s="627">
        <v>2088</v>
      </c>
      <c r="QG5" s="627">
        <v>2089</v>
      </c>
      <c r="QH5" s="627">
        <v>2089</v>
      </c>
      <c r="QI5" s="627">
        <v>2089</v>
      </c>
      <c r="QJ5" s="627">
        <v>2089</v>
      </c>
      <c r="QK5" s="627">
        <v>2090</v>
      </c>
      <c r="QL5" s="627">
        <v>2090</v>
      </c>
      <c r="QM5" s="627">
        <v>2090</v>
      </c>
      <c r="QN5" s="627">
        <v>2090</v>
      </c>
      <c r="QO5" s="627">
        <v>2091</v>
      </c>
      <c r="QP5" s="627">
        <v>2091</v>
      </c>
      <c r="QQ5" s="627">
        <v>2091</v>
      </c>
      <c r="QR5" s="627">
        <v>2091</v>
      </c>
      <c r="QS5" s="627">
        <v>2092</v>
      </c>
      <c r="QT5" s="627">
        <v>2092</v>
      </c>
      <c r="QU5" s="627">
        <v>2092</v>
      </c>
      <c r="QV5" s="627">
        <v>2092</v>
      </c>
      <c r="QW5" s="627">
        <v>2093</v>
      </c>
      <c r="QX5" s="627">
        <v>2093</v>
      </c>
      <c r="QY5" s="627">
        <v>2093</v>
      </c>
      <c r="QZ5" s="627">
        <v>2093</v>
      </c>
      <c r="RA5" s="627">
        <v>2094</v>
      </c>
      <c r="RB5" s="627">
        <v>2094</v>
      </c>
      <c r="RC5" s="627">
        <v>2094</v>
      </c>
      <c r="RD5" s="627">
        <v>2094</v>
      </c>
      <c r="RE5" s="627">
        <v>2095</v>
      </c>
      <c r="RF5" s="627">
        <v>2095</v>
      </c>
      <c r="RG5" s="627">
        <v>2095</v>
      </c>
      <c r="RH5" s="627">
        <v>2095</v>
      </c>
      <c r="RI5" s="627">
        <v>2096</v>
      </c>
      <c r="RJ5" s="627">
        <v>2096</v>
      </c>
      <c r="RK5" s="627">
        <v>2096</v>
      </c>
      <c r="RL5" s="627">
        <v>2096</v>
      </c>
      <c r="RM5" s="627">
        <v>2097</v>
      </c>
      <c r="RN5" s="627">
        <v>2097</v>
      </c>
      <c r="RO5" s="627">
        <v>2097</v>
      </c>
      <c r="RP5" s="627">
        <v>2097</v>
      </c>
      <c r="RQ5" s="627">
        <v>2098</v>
      </c>
      <c r="RR5" s="627">
        <v>2098</v>
      </c>
      <c r="RS5" s="627">
        <v>2098</v>
      </c>
      <c r="RT5" s="627">
        <v>2098</v>
      </c>
      <c r="RU5" s="627">
        <v>2099</v>
      </c>
      <c r="RV5" s="627">
        <v>2099</v>
      </c>
      <c r="RW5" s="627">
        <v>2099</v>
      </c>
      <c r="RX5" s="627">
        <v>2099</v>
      </c>
      <c r="RY5" s="627">
        <v>2100</v>
      </c>
      <c r="RZ5" s="627">
        <v>2100</v>
      </c>
      <c r="SA5" s="627">
        <v>2100</v>
      </c>
    </row>
    <row r="6" spans="1:497" ht="15.75" thickBot="1">
      <c r="B6" s="664" t="s">
        <v>288</v>
      </c>
      <c r="C6" s="665" t="s">
        <v>289</v>
      </c>
      <c r="D6" s="665" t="s">
        <v>290</v>
      </c>
      <c r="E6" s="666" t="s">
        <v>66</v>
      </c>
      <c r="G6" s="621">
        <v>5</v>
      </c>
      <c r="H6" s="667" t="s">
        <v>291</v>
      </c>
      <c r="I6" s="786">
        <v>5</v>
      </c>
      <c r="J6" s="667" t="s">
        <v>292</v>
      </c>
      <c r="K6" s="787" t="s">
        <v>293</v>
      </c>
      <c r="L6" s="668" t="s">
        <v>294</v>
      </c>
      <c r="M6" s="668" t="s">
        <v>295</v>
      </c>
      <c r="N6" s="668" t="s">
        <v>296</v>
      </c>
      <c r="O6" s="669" t="s">
        <v>297</v>
      </c>
      <c r="P6" s="668" t="s">
        <v>294</v>
      </c>
      <c r="Q6" s="668" t="s">
        <v>295</v>
      </c>
      <c r="R6" s="668" t="s">
        <v>296</v>
      </c>
      <c r="S6" s="669" t="s">
        <v>297</v>
      </c>
      <c r="T6" s="668" t="s">
        <v>294</v>
      </c>
      <c r="U6" s="668" t="s">
        <v>295</v>
      </c>
      <c r="V6" s="668" t="s">
        <v>296</v>
      </c>
      <c r="W6" s="669" t="s">
        <v>297</v>
      </c>
      <c r="X6" s="668" t="s">
        <v>294</v>
      </c>
      <c r="Y6" s="668" t="s">
        <v>295</v>
      </c>
      <c r="Z6" s="668" t="s">
        <v>296</v>
      </c>
      <c r="AA6" s="669" t="s">
        <v>297</v>
      </c>
      <c r="AB6" s="668" t="s">
        <v>294</v>
      </c>
      <c r="AC6" s="668" t="s">
        <v>295</v>
      </c>
      <c r="AD6" s="668" t="s">
        <v>296</v>
      </c>
      <c r="AE6" s="669" t="s">
        <v>297</v>
      </c>
      <c r="AF6" s="668" t="s">
        <v>294</v>
      </c>
      <c r="AG6" s="668" t="s">
        <v>295</v>
      </c>
      <c r="AH6" s="668" t="s">
        <v>296</v>
      </c>
      <c r="AI6" s="669" t="s">
        <v>297</v>
      </c>
      <c r="AJ6" s="668" t="s">
        <v>294</v>
      </c>
      <c r="AK6" s="668" t="s">
        <v>295</v>
      </c>
      <c r="AL6" s="668" t="s">
        <v>296</v>
      </c>
      <c r="AM6" s="669" t="s">
        <v>297</v>
      </c>
      <c r="AN6" s="668" t="s">
        <v>294</v>
      </c>
      <c r="AO6" s="668" t="s">
        <v>295</v>
      </c>
      <c r="AP6" s="668" t="s">
        <v>296</v>
      </c>
      <c r="AQ6" s="669" t="s">
        <v>297</v>
      </c>
      <c r="AR6" s="668" t="s">
        <v>294</v>
      </c>
      <c r="AS6" s="668" t="s">
        <v>295</v>
      </c>
      <c r="AT6" s="668" t="s">
        <v>296</v>
      </c>
      <c r="AU6" s="669" t="s">
        <v>297</v>
      </c>
      <c r="AV6" s="668" t="s">
        <v>294</v>
      </c>
      <c r="AW6" s="668" t="s">
        <v>295</v>
      </c>
      <c r="AX6" s="668" t="s">
        <v>296</v>
      </c>
      <c r="AY6" s="669" t="s">
        <v>297</v>
      </c>
      <c r="AZ6" s="668" t="s">
        <v>294</v>
      </c>
      <c r="BA6" s="668" t="s">
        <v>295</v>
      </c>
      <c r="BB6" s="668" t="s">
        <v>296</v>
      </c>
      <c r="BC6" s="669" t="s">
        <v>297</v>
      </c>
      <c r="BD6" s="668" t="s">
        <v>294</v>
      </c>
      <c r="BE6" s="668" t="s">
        <v>295</v>
      </c>
      <c r="BF6" s="668" t="s">
        <v>296</v>
      </c>
      <c r="BG6" s="669" t="s">
        <v>297</v>
      </c>
      <c r="BH6" s="668" t="s">
        <v>294</v>
      </c>
      <c r="BI6" s="668" t="s">
        <v>295</v>
      </c>
      <c r="BJ6" s="668" t="s">
        <v>296</v>
      </c>
      <c r="BK6" s="669" t="s">
        <v>297</v>
      </c>
      <c r="BL6" s="668" t="s">
        <v>294</v>
      </c>
      <c r="BM6" s="668" t="s">
        <v>295</v>
      </c>
      <c r="BN6" s="668" t="s">
        <v>296</v>
      </c>
      <c r="BO6" s="669" t="s">
        <v>297</v>
      </c>
      <c r="BP6" s="668" t="s">
        <v>294</v>
      </c>
      <c r="BQ6" s="668" t="s">
        <v>295</v>
      </c>
      <c r="BR6" s="668" t="s">
        <v>296</v>
      </c>
      <c r="BS6" s="669" t="s">
        <v>297</v>
      </c>
      <c r="BT6" s="668" t="s">
        <v>294</v>
      </c>
      <c r="BU6" s="668" t="s">
        <v>295</v>
      </c>
      <c r="BV6" s="668" t="s">
        <v>296</v>
      </c>
      <c r="BW6" s="669" t="s">
        <v>297</v>
      </c>
      <c r="BX6" s="668" t="s">
        <v>294</v>
      </c>
      <c r="BY6" s="668" t="s">
        <v>295</v>
      </c>
      <c r="BZ6" s="668" t="s">
        <v>296</v>
      </c>
      <c r="CA6" s="669" t="s">
        <v>297</v>
      </c>
      <c r="CB6" s="668" t="s">
        <v>294</v>
      </c>
      <c r="CC6" s="668" t="s">
        <v>295</v>
      </c>
      <c r="CD6" s="668" t="s">
        <v>296</v>
      </c>
      <c r="CE6" s="669" t="s">
        <v>297</v>
      </c>
      <c r="CF6" s="668" t="s">
        <v>294</v>
      </c>
      <c r="CG6" s="668" t="s">
        <v>295</v>
      </c>
      <c r="CH6" s="668" t="s">
        <v>296</v>
      </c>
      <c r="CI6" s="669" t="s">
        <v>297</v>
      </c>
      <c r="CJ6" s="668" t="s">
        <v>294</v>
      </c>
      <c r="CK6" s="668" t="s">
        <v>295</v>
      </c>
      <c r="CL6" s="668" t="s">
        <v>296</v>
      </c>
      <c r="CM6" s="669" t="s">
        <v>297</v>
      </c>
      <c r="CN6" s="668" t="s">
        <v>294</v>
      </c>
      <c r="CO6" s="668" t="s">
        <v>295</v>
      </c>
      <c r="CP6" s="668" t="s">
        <v>296</v>
      </c>
      <c r="CQ6" s="669" t="s">
        <v>297</v>
      </c>
      <c r="CR6" s="668" t="s">
        <v>294</v>
      </c>
      <c r="CS6" s="668" t="s">
        <v>295</v>
      </c>
      <c r="CT6" s="668" t="s">
        <v>296</v>
      </c>
      <c r="CU6" s="669" t="s">
        <v>297</v>
      </c>
      <c r="CV6" s="668" t="s">
        <v>294</v>
      </c>
      <c r="CW6" s="668" t="s">
        <v>295</v>
      </c>
      <c r="CX6" s="668" t="s">
        <v>296</v>
      </c>
      <c r="CY6" s="669" t="s">
        <v>297</v>
      </c>
      <c r="CZ6" s="668" t="s">
        <v>294</v>
      </c>
      <c r="DA6" s="668" t="s">
        <v>295</v>
      </c>
      <c r="DB6" s="668" t="s">
        <v>296</v>
      </c>
      <c r="DC6" s="669" t="s">
        <v>297</v>
      </c>
      <c r="DD6" s="668" t="s">
        <v>294</v>
      </c>
      <c r="DE6" s="668" t="s">
        <v>295</v>
      </c>
      <c r="DF6" s="668" t="s">
        <v>296</v>
      </c>
      <c r="DG6" s="669" t="s">
        <v>297</v>
      </c>
      <c r="DH6" s="668" t="s">
        <v>294</v>
      </c>
      <c r="DI6" s="668" t="s">
        <v>295</v>
      </c>
      <c r="DJ6" s="668" t="s">
        <v>296</v>
      </c>
      <c r="DK6" s="669" t="s">
        <v>297</v>
      </c>
      <c r="DL6" s="668" t="s">
        <v>294</v>
      </c>
      <c r="DM6" s="668" t="s">
        <v>295</v>
      </c>
      <c r="DN6" s="668" t="s">
        <v>296</v>
      </c>
      <c r="DO6" s="669" t="s">
        <v>297</v>
      </c>
      <c r="DP6" s="668" t="s">
        <v>294</v>
      </c>
      <c r="DQ6" s="668" t="s">
        <v>295</v>
      </c>
      <c r="DR6" s="668" t="s">
        <v>296</v>
      </c>
      <c r="DS6" s="669" t="s">
        <v>297</v>
      </c>
      <c r="DT6" s="668" t="s">
        <v>294</v>
      </c>
      <c r="DU6" s="668" t="s">
        <v>295</v>
      </c>
      <c r="DV6" s="668" t="s">
        <v>296</v>
      </c>
      <c r="DW6" s="669" t="s">
        <v>297</v>
      </c>
      <c r="DX6" s="668" t="s">
        <v>294</v>
      </c>
      <c r="DY6" s="668" t="s">
        <v>295</v>
      </c>
      <c r="DZ6" s="668" t="s">
        <v>296</v>
      </c>
      <c r="EA6" s="669" t="s">
        <v>297</v>
      </c>
      <c r="EB6" s="668" t="s">
        <v>294</v>
      </c>
      <c r="EC6" s="668" t="s">
        <v>295</v>
      </c>
      <c r="ED6" s="668" t="s">
        <v>296</v>
      </c>
      <c r="EE6" s="669" t="s">
        <v>297</v>
      </c>
      <c r="EF6" s="668" t="s">
        <v>294</v>
      </c>
      <c r="EG6" s="668" t="s">
        <v>295</v>
      </c>
      <c r="EH6" s="668" t="s">
        <v>296</v>
      </c>
      <c r="EI6" s="669" t="s">
        <v>297</v>
      </c>
      <c r="EJ6" s="668" t="s">
        <v>294</v>
      </c>
      <c r="EK6" s="668" t="s">
        <v>295</v>
      </c>
      <c r="EL6" s="668" t="s">
        <v>296</v>
      </c>
      <c r="EM6" s="669" t="s">
        <v>297</v>
      </c>
      <c r="EN6" s="668" t="s">
        <v>294</v>
      </c>
      <c r="EO6" s="668" t="s">
        <v>295</v>
      </c>
      <c r="EP6" s="668" t="s">
        <v>296</v>
      </c>
      <c r="EQ6" s="669" t="s">
        <v>297</v>
      </c>
      <c r="ER6" s="668" t="s">
        <v>294</v>
      </c>
      <c r="ES6" s="668" t="s">
        <v>295</v>
      </c>
      <c r="ET6" s="668" t="s">
        <v>296</v>
      </c>
      <c r="EU6" s="669" t="s">
        <v>297</v>
      </c>
      <c r="EV6" s="668" t="s">
        <v>294</v>
      </c>
      <c r="EW6" s="668" t="s">
        <v>295</v>
      </c>
      <c r="EX6" s="668" t="s">
        <v>296</v>
      </c>
      <c r="EY6" s="669" t="s">
        <v>297</v>
      </c>
      <c r="EZ6" s="668" t="s">
        <v>294</v>
      </c>
      <c r="FA6" s="668" t="s">
        <v>295</v>
      </c>
      <c r="FB6" s="668" t="s">
        <v>296</v>
      </c>
      <c r="FC6" s="669" t="s">
        <v>297</v>
      </c>
      <c r="FD6" s="668" t="s">
        <v>294</v>
      </c>
      <c r="FE6" s="668" t="s">
        <v>295</v>
      </c>
      <c r="FF6" s="668" t="s">
        <v>296</v>
      </c>
      <c r="FG6" s="669" t="s">
        <v>297</v>
      </c>
      <c r="FH6" s="668" t="s">
        <v>294</v>
      </c>
      <c r="FI6" s="668" t="s">
        <v>295</v>
      </c>
      <c r="FJ6" s="668" t="s">
        <v>296</v>
      </c>
      <c r="FK6" s="669" t="s">
        <v>297</v>
      </c>
      <c r="FL6" s="668" t="s">
        <v>294</v>
      </c>
      <c r="FM6" s="668" t="s">
        <v>295</v>
      </c>
      <c r="FN6" s="668" t="s">
        <v>296</v>
      </c>
      <c r="FO6" s="669" t="s">
        <v>297</v>
      </c>
      <c r="FP6" s="668" t="s">
        <v>294</v>
      </c>
      <c r="FQ6" s="668" t="s">
        <v>295</v>
      </c>
      <c r="FR6" s="668" t="s">
        <v>296</v>
      </c>
      <c r="FS6" s="669" t="s">
        <v>297</v>
      </c>
      <c r="FT6" s="668" t="s">
        <v>294</v>
      </c>
      <c r="FU6" s="668" t="s">
        <v>295</v>
      </c>
      <c r="FV6" s="668" t="s">
        <v>296</v>
      </c>
      <c r="FW6" s="669" t="s">
        <v>297</v>
      </c>
      <c r="FX6" s="668" t="s">
        <v>294</v>
      </c>
      <c r="FY6" s="668" t="s">
        <v>295</v>
      </c>
      <c r="FZ6" s="668" t="s">
        <v>296</v>
      </c>
      <c r="GA6" s="669" t="s">
        <v>297</v>
      </c>
      <c r="GB6" s="668" t="s">
        <v>294</v>
      </c>
      <c r="GC6" s="668" t="s">
        <v>295</v>
      </c>
      <c r="GD6" s="668" t="s">
        <v>296</v>
      </c>
      <c r="GE6" s="669" t="s">
        <v>297</v>
      </c>
      <c r="GF6" s="668" t="s">
        <v>294</v>
      </c>
      <c r="GG6" s="668" t="s">
        <v>295</v>
      </c>
      <c r="GH6" s="668" t="s">
        <v>296</v>
      </c>
      <c r="GI6" s="669" t="s">
        <v>297</v>
      </c>
      <c r="GJ6" s="668" t="s">
        <v>294</v>
      </c>
      <c r="GK6" s="668" t="s">
        <v>295</v>
      </c>
      <c r="GL6" s="668" t="s">
        <v>296</v>
      </c>
      <c r="GM6" s="669" t="s">
        <v>297</v>
      </c>
      <c r="GN6" s="668" t="s">
        <v>294</v>
      </c>
      <c r="GO6" s="668" t="s">
        <v>295</v>
      </c>
      <c r="GP6" s="668" t="s">
        <v>296</v>
      </c>
      <c r="GQ6" s="669" t="s">
        <v>297</v>
      </c>
      <c r="GR6" s="668" t="s">
        <v>294</v>
      </c>
      <c r="GS6" s="668" t="s">
        <v>295</v>
      </c>
      <c r="GT6" s="668" t="s">
        <v>296</v>
      </c>
      <c r="GU6" s="669" t="s">
        <v>297</v>
      </c>
      <c r="GV6" s="668" t="s">
        <v>294</v>
      </c>
      <c r="GW6" s="668" t="s">
        <v>295</v>
      </c>
      <c r="GX6" s="668" t="s">
        <v>296</v>
      </c>
      <c r="GY6" s="669" t="s">
        <v>297</v>
      </c>
      <c r="GZ6" s="668" t="s">
        <v>294</v>
      </c>
      <c r="HA6" s="668" t="s">
        <v>295</v>
      </c>
      <c r="HB6" s="668" t="s">
        <v>296</v>
      </c>
      <c r="HC6" s="669" t="s">
        <v>297</v>
      </c>
      <c r="HD6" s="668" t="s">
        <v>294</v>
      </c>
      <c r="HE6" s="668" t="s">
        <v>295</v>
      </c>
      <c r="HF6" s="668" t="s">
        <v>296</v>
      </c>
      <c r="HG6" s="669" t="s">
        <v>297</v>
      </c>
      <c r="HH6" s="668" t="s">
        <v>294</v>
      </c>
      <c r="HI6" s="668" t="s">
        <v>295</v>
      </c>
      <c r="HJ6" s="668" t="s">
        <v>296</v>
      </c>
      <c r="HK6" s="669" t="s">
        <v>297</v>
      </c>
      <c r="HL6" s="668" t="s">
        <v>294</v>
      </c>
      <c r="HM6" s="668" t="s">
        <v>295</v>
      </c>
      <c r="HN6" s="668" t="s">
        <v>296</v>
      </c>
      <c r="HO6" s="669" t="s">
        <v>297</v>
      </c>
      <c r="HP6" s="668" t="s">
        <v>294</v>
      </c>
      <c r="HQ6" s="668" t="s">
        <v>295</v>
      </c>
      <c r="HR6" s="668" t="s">
        <v>296</v>
      </c>
      <c r="HS6" s="669" t="s">
        <v>297</v>
      </c>
      <c r="HT6" s="668" t="s">
        <v>294</v>
      </c>
      <c r="HU6" s="668" t="s">
        <v>295</v>
      </c>
      <c r="HV6" s="668" t="s">
        <v>296</v>
      </c>
      <c r="HW6" s="669" t="s">
        <v>297</v>
      </c>
      <c r="HX6" s="668" t="s">
        <v>294</v>
      </c>
      <c r="HY6" s="668" t="s">
        <v>295</v>
      </c>
      <c r="HZ6" s="668" t="s">
        <v>296</v>
      </c>
      <c r="IA6" s="669" t="s">
        <v>297</v>
      </c>
      <c r="IB6" s="668" t="s">
        <v>294</v>
      </c>
      <c r="IC6" s="668" t="s">
        <v>295</v>
      </c>
      <c r="ID6" s="668" t="s">
        <v>296</v>
      </c>
      <c r="IE6" s="669" t="s">
        <v>297</v>
      </c>
      <c r="IF6" s="668" t="s">
        <v>294</v>
      </c>
      <c r="IG6" s="668" t="s">
        <v>295</v>
      </c>
      <c r="IH6" s="668" t="s">
        <v>296</v>
      </c>
      <c r="II6" s="669" t="s">
        <v>297</v>
      </c>
      <c r="IJ6" s="668" t="s">
        <v>294</v>
      </c>
      <c r="IK6" s="668" t="s">
        <v>295</v>
      </c>
      <c r="IL6" s="668" t="s">
        <v>296</v>
      </c>
      <c r="IM6" s="669" t="s">
        <v>297</v>
      </c>
      <c r="IN6" s="668" t="s">
        <v>294</v>
      </c>
      <c r="IO6" s="668" t="s">
        <v>295</v>
      </c>
      <c r="IP6" s="668" t="s">
        <v>296</v>
      </c>
      <c r="IQ6" s="669" t="s">
        <v>297</v>
      </c>
      <c r="IR6" s="668" t="s">
        <v>294</v>
      </c>
      <c r="IS6" s="668" t="s">
        <v>295</v>
      </c>
      <c r="IT6" s="668" t="s">
        <v>296</v>
      </c>
      <c r="IU6" s="669" t="s">
        <v>297</v>
      </c>
      <c r="IV6" s="668" t="s">
        <v>294</v>
      </c>
      <c r="IW6" s="668" t="s">
        <v>295</v>
      </c>
      <c r="IX6" s="668" t="s">
        <v>296</v>
      </c>
      <c r="IY6" s="669" t="s">
        <v>297</v>
      </c>
      <c r="IZ6" s="668" t="s">
        <v>294</v>
      </c>
      <c r="JA6" s="668" t="s">
        <v>295</v>
      </c>
      <c r="JB6" s="668" t="s">
        <v>296</v>
      </c>
      <c r="JC6" s="669" t="s">
        <v>297</v>
      </c>
      <c r="JD6" s="668" t="s">
        <v>294</v>
      </c>
      <c r="JE6" s="668" t="s">
        <v>295</v>
      </c>
      <c r="JF6" s="668" t="s">
        <v>296</v>
      </c>
      <c r="JG6" s="669" t="s">
        <v>297</v>
      </c>
      <c r="JH6" s="668" t="s">
        <v>294</v>
      </c>
      <c r="JI6" s="668" t="s">
        <v>295</v>
      </c>
      <c r="JJ6" s="668" t="s">
        <v>296</v>
      </c>
      <c r="JK6" s="669" t="s">
        <v>297</v>
      </c>
      <c r="JL6" s="668" t="s">
        <v>294</v>
      </c>
      <c r="JM6" s="668" t="s">
        <v>295</v>
      </c>
      <c r="JN6" s="668" t="s">
        <v>296</v>
      </c>
      <c r="JO6" s="669" t="s">
        <v>297</v>
      </c>
      <c r="JP6" s="668" t="s">
        <v>294</v>
      </c>
      <c r="JQ6" s="668" t="s">
        <v>295</v>
      </c>
      <c r="JR6" s="668" t="s">
        <v>296</v>
      </c>
      <c r="JS6" s="669" t="s">
        <v>297</v>
      </c>
      <c r="JT6" s="668" t="s">
        <v>294</v>
      </c>
      <c r="JU6" s="668" t="s">
        <v>295</v>
      </c>
      <c r="JV6" s="668" t="s">
        <v>296</v>
      </c>
      <c r="JW6" s="669" t="s">
        <v>297</v>
      </c>
      <c r="JX6" s="668" t="s">
        <v>294</v>
      </c>
      <c r="JY6" s="668" t="s">
        <v>295</v>
      </c>
      <c r="JZ6" s="668" t="s">
        <v>296</v>
      </c>
      <c r="KA6" s="669" t="s">
        <v>297</v>
      </c>
      <c r="KB6" s="668" t="s">
        <v>294</v>
      </c>
      <c r="KC6" s="668" t="s">
        <v>295</v>
      </c>
      <c r="KD6" s="668" t="s">
        <v>296</v>
      </c>
      <c r="KE6" s="669" t="s">
        <v>297</v>
      </c>
      <c r="KF6" s="668" t="s">
        <v>294</v>
      </c>
      <c r="KG6" s="668" t="s">
        <v>295</v>
      </c>
      <c r="KH6" s="668" t="s">
        <v>296</v>
      </c>
      <c r="KI6" s="669" t="s">
        <v>297</v>
      </c>
      <c r="KJ6" s="668" t="s">
        <v>294</v>
      </c>
      <c r="KK6" s="668" t="s">
        <v>295</v>
      </c>
      <c r="KL6" s="668" t="s">
        <v>296</v>
      </c>
      <c r="KM6" s="669" t="s">
        <v>297</v>
      </c>
      <c r="KN6" s="668" t="s">
        <v>294</v>
      </c>
      <c r="KO6" s="668" t="s">
        <v>295</v>
      </c>
      <c r="KP6" s="668" t="s">
        <v>296</v>
      </c>
      <c r="KQ6" s="669" t="s">
        <v>297</v>
      </c>
      <c r="KR6" s="668" t="s">
        <v>294</v>
      </c>
      <c r="KS6" s="668" t="s">
        <v>295</v>
      </c>
      <c r="KT6" s="668" t="s">
        <v>296</v>
      </c>
      <c r="KU6" s="669" t="s">
        <v>297</v>
      </c>
      <c r="KV6" s="668" t="s">
        <v>294</v>
      </c>
      <c r="KW6" s="668" t="s">
        <v>295</v>
      </c>
      <c r="KX6" s="668" t="s">
        <v>296</v>
      </c>
      <c r="KY6" s="669" t="s">
        <v>297</v>
      </c>
      <c r="KZ6" s="668" t="s">
        <v>294</v>
      </c>
      <c r="LA6" s="668" t="s">
        <v>295</v>
      </c>
      <c r="LB6" s="668" t="s">
        <v>296</v>
      </c>
      <c r="LC6" s="669" t="s">
        <v>297</v>
      </c>
      <c r="LD6" s="668" t="s">
        <v>294</v>
      </c>
      <c r="LE6" s="668" t="s">
        <v>295</v>
      </c>
      <c r="LF6" s="668" t="s">
        <v>296</v>
      </c>
      <c r="LG6" s="669" t="s">
        <v>297</v>
      </c>
      <c r="LH6" s="668" t="s">
        <v>294</v>
      </c>
      <c r="LI6" s="668" t="s">
        <v>295</v>
      </c>
      <c r="LJ6" s="668" t="s">
        <v>296</v>
      </c>
      <c r="LK6" s="669" t="s">
        <v>297</v>
      </c>
      <c r="LL6" s="668" t="s">
        <v>294</v>
      </c>
      <c r="LM6" s="668" t="s">
        <v>295</v>
      </c>
      <c r="LN6" s="668" t="s">
        <v>296</v>
      </c>
      <c r="LO6" s="669" t="s">
        <v>297</v>
      </c>
      <c r="LP6" s="668" t="s">
        <v>294</v>
      </c>
      <c r="LQ6" s="668" t="s">
        <v>295</v>
      </c>
      <c r="LR6" s="668" t="s">
        <v>296</v>
      </c>
      <c r="LS6" s="669" t="s">
        <v>297</v>
      </c>
      <c r="LT6" s="668" t="s">
        <v>294</v>
      </c>
      <c r="LU6" s="668" t="s">
        <v>295</v>
      </c>
      <c r="LV6" s="668" t="s">
        <v>296</v>
      </c>
      <c r="LW6" s="669" t="s">
        <v>297</v>
      </c>
      <c r="LX6" s="668" t="s">
        <v>294</v>
      </c>
      <c r="LY6" s="668" t="s">
        <v>295</v>
      </c>
      <c r="LZ6" s="668" t="s">
        <v>296</v>
      </c>
      <c r="MA6" s="669" t="s">
        <v>297</v>
      </c>
      <c r="MB6" s="668" t="s">
        <v>294</v>
      </c>
      <c r="MC6" s="668" t="s">
        <v>295</v>
      </c>
      <c r="MD6" s="668" t="s">
        <v>296</v>
      </c>
      <c r="ME6" s="669" t="s">
        <v>297</v>
      </c>
      <c r="MF6" s="668" t="s">
        <v>294</v>
      </c>
      <c r="MG6" s="668" t="s">
        <v>295</v>
      </c>
      <c r="MH6" s="668" t="s">
        <v>296</v>
      </c>
      <c r="MI6" s="669" t="s">
        <v>297</v>
      </c>
      <c r="MJ6" s="668" t="s">
        <v>294</v>
      </c>
      <c r="MK6" s="668" t="s">
        <v>295</v>
      </c>
      <c r="ML6" s="668" t="s">
        <v>296</v>
      </c>
      <c r="MM6" s="669" t="s">
        <v>297</v>
      </c>
      <c r="MN6" s="668" t="s">
        <v>294</v>
      </c>
      <c r="MO6" s="668" t="s">
        <v>295</v>
      </c>
      <c r="MP6" s="668" t="s">
        <v>296</v>
      </c>
      <c r="MQ6" s="669" t="s">
        <v>297</v>
      </c>
      <c r="MR6" s="668" t="s">
        <v>294</v>
      </c>
      <c r="MS6" s="668" t="s">
        <v>295</v>
      </c>
      <c r="MT6" s="668" t="s">
        <v>296</v>
      </c>
      <c r="MU6" s="669" t="s">
        <v>297</v>
      </c>
      <c r="MV6" s="668" t="s">
        <v>294</v>
      </c>
      <c r="MW6" s="668" t="s">
        <v>295</v>
      </c>
      <c r="MX6" s="668" t="s">
        <v>296</v>
      </c>
      <c r="MY6" s="669" t="s">
        <v>297</v>
      </c>
      <c r="MZ6" s="668" t="s">
        <v>294</v>
      </c>
      <c r="NA6" s="668" t="s">
        <v>295</v>
      </c>
      <c r="NB6" s="668" t="s">
        <v>296</v>
      </c>
      <c r="NC6" s="669" t="s">
        <v>297</v>
      </c>
      <c r="ND6" s="668" t="s">
        <v>294</v>
      </c>
      <c r="NE6" s="668" t="s">
        <v>295</v>
      </c>
      <c r="NF6" s="668" t="s">
        <v>296</v>
      </c>
      <c r="NG6" s="669" t="s">
        <v>297</v>
      </c>
      <c r="NH6" s="668" t="s">
        <v>294</v>
      </c>
      <c r="NI6" s="668" t="s">
        <v>295</v>
      </c>
      <c r="NJ6" s="668" t="s">
        <v>296</v>
      </c>
      <c r="NK6" s="669" t="s">
        <v>297</v>
      </c>
      <c r="NL6" s="668" t="s">
        <v>294</v>
      </c>
      <c r="NM6" s="668" t="s">
        <v>295</v>
      </c>
      <c r="NN6" s="668" t="s">
        <v>296</v>
      </c>
      <c r="NO6" s="669" t="s">
        <v>297</v>
      </c>
      <c r="NP6" s="668" t="s">
        <v>294</v>
      </c>
      <c r="NQ6" s="668" t="s">
        <v>295</v>
      </c>
      <c r="NR6" s="668" t="s">
        <v>296</v>
      </c>
      <c r="NS6" s="669" t="s">
        <v>297</v>
      </c>
      <c r="NT6" s="668" t="s">
        <v>294</v>
      </c>
      <c r="NU6" s="668" t="s">
        <v>295</v>
      </c>
      <c r="NV6" s="668" t="s">
        <v>296</v>
      </c>
      <c r="NW6" s="669" t="s">
        <v>297</v>
      </c>
      <c r="NX6" s="668" t="s">
        <v>294</v>
      </c>
      <c r="NY6" s="668" t="s">
        <v>295</v>
      </c>
      <c r="NZ6" s="668" t="s">
        <v>296</v>
      </c>
      <c r="OA6" s="669" t="s">
        <v>297</v>
      </c>
      <c r="OB6" s="668" t="s">
        <v>294</v>
      </c>
      <c r="OC6" s="668" t="s">
        <v>295</v>
      </c>
      <c r="OD6" s="668" t="s">
        <v>296</v>
      </c>
      <c r="OE6" s="669" t="s">
        <v>297</v>
      </c>
      <c r="OF6" s="668" t="s">
        <v>294</v>
      </c>
      <c r="OG6" s="668" t="s">
        <v>295</v>
      </c>
      <c r="OH6" s="668" t="s">
        <v>296</v>
      </c>
      <c r="OI6" s="669" t="s">
        <v>297</v>
      </c>
      <c r="OJ6" s="668" t="s">
        <v>294</v>
      </c>
      <c r="OK6" s="668" t="s">
        <v>295</v>
      </c>
      <c r="OL6" s="668" t="s">
        <v>296</v>
      </c>
      <c r="OM6" s="669" t="s">
        <v>297</v>
      </c>
      <c r="ON6" s="668" t="s">
        <v>294</v>
      </c>
      <c r="OO6" s="668" t="s">
        <v>295</v>
      </c>
      <c r="OP6" s="668" t="s">
        <v>296</v>
      </c>
      <c r="OQ6" s="669" t="s">
        <v>297</v>
      </c>
      <c r="OR6" s="668" t="s">
        <v>294</v>
      </c>
      <c r="OS6" s="668" t="s">
        <v>295</v>
      </c>
      <c r="OT6" s="668" t="s">
        <v>296</v>
      </c>
      <c r="OU6" s="669" t="s">
        <v>297</v>
      </c>
      <c r="OV6" s="668" t="s">
        <v>294</v>
      </c>
      <c r="OW6" s="668" t="s">
        <v>295</v>
      </c>
      <c r="OX6" s="668" t="s">
        <v>296</v>
      </c>
      <c r="OY6" s="669" t="s">
        <v>297</v>
      </c>
      <c r="OZ6" s="668" t="s">
        <v>294</v>
      </c>
      <c r="PA6" s="668" t="s">
        <v>295</v>
      </c>
      <c r="PB6" s="668" t="s">
        <v>296</v>
      </c>
      <c r="PC6" s="669" t="s">
        <v>297</v>
      </c>
      <c r="PD6" s="668" t="s">
        <v>294</v>
      </c>
      <c r="PE6" s="668" t="s">
        <v>295</v>
      </c>
      <c r="PF6" s="668" t="s">
        <v>296</v>
      </c>
      <c r="PG6" s="669" t="s">
        <v>297</v>
      </c>
      <c r="PH6" s="668" t="s">
        <v>294</v>
      </c>
      <c r="PI6" s="668" t="s">
        <v>295</v>
      </c>
      <c r="PJ6" s="668" t="s">
        <v>296</v>
      </c>
      <c r="PK6" s="669" t="s">
        <v>297</v>
      </c>
      <c r="PL6" s="668" t="s">
        <v>294</v>
      </c>
      <c r="PM6" s="668" t="s">
        <v>295</v>
      </c>
      <c r="PN6" s="668" t="s">
        <v>296</v>
      </c>
      <c r="PO6" s="669" t="s">
        <v>297</v>
      </c>
      <c r="PP6" s="668" t="s">
        <v>294</v>
      </c>
      <c r="PQ6" s="668" t="s">
        <v>295</v>
      </c>
      <c r="PR6" s="668" t="s">
        <v>296</v>
      </c>
      <c r="PS6" s="669" t="s">
        <v>297</v>
      </c>
      <c r="PT6" s="668" t="s">
        <v>294</v>
      </c>
      <c r="PU6" s="668" t="s">
        <v>295</v>
      </c>
      <c r="PV6" s="668" t="s">
        <v>296</v>
      </c>
      <c r="PW6" s="669" t="s">
        <v>297</v>
      </c>
      <c r="PX6" s="668" t="s">
        <v>294</v>
      </c>
      <c r="PY6" s="668" t="s">
        <v>295</v>
      </c>
      <c r="PZ6" s="668" t="s">
        <v>296</v>
      </c>
      <c r="QA6" s="669" t="s">
        <v>297</v>
      </c>
      <c r="QB6" s="668" t="s">
        <v>294</v>
      </c>
      <c r="QC6" s="668" t="s">
        <v>295</v>
      </c>
      <c r="QD6" s="668" t="s">
        <v>296</v>
      </c>
      <c r="QE6" s="669" t="s">
        <v>297</v>
      </c>
      <c r="QF6" s="668" t="s">
        <v>294</v>
      </c>
      <c r="QG6" s="668" t="s">
        <v>295</v>
      </c>
      <c r="QH6" s="668" t="s">
        <v>296</v>
      </c>
      <c r="QI6" s="669" t="s">
        <v>297</v>
      </c>
      <c r="QJ6" s="668" t="s">
        <v>294</v>
      </c>
      <c r="QK6" s="668" t="s">
        <v>295</v>
      </c>
      <c r="QL6" s="668" t="s">
        <v>296</v>
      </c>
      <c r="QM6" s="669" t="s">
        <v>297</v>
      </c>
      <c r="QN6" s="668" t="s">
        <v>294</v>
      </c>
      <c r="QO6" s="668" t="s">
        <v>295</v>
      </c>
      <c r="QP6" s="668" t="s">
        <v>296</v>
      </c>
      <c r="QQ6" s="669" t="s">
        <v>297</v>
      </c>
      <c r="QR6" s="668" t="s">
        <v>294</v>
      </c>
      <c r="QS6" s="668" t="s">
        <v>295</v>
      </c>
      <c r="QT6" s="668" t="s">
        <v>296</v>
      </c>
      <c r="QU6" s="669" t="s">
        <v>297</v>
      </c>
      <c r="QV6" s="668" t="s">
        <v>294</v>
      </c>
      <c r="QW6" s="668" t="s">
        <v>295</v>
      </c>
      <c r="QX6" s="668" t="s">
        <v>296</v>
      </c>
      <c r="QY6" s="669" t="s">
        <v>297</v>
      </c>
      <c r="QZ6" s="668" t="s">
        <v>294</v>
      </c>
      <c r="RA6" s="668" t="s">
        <v>295</v>
      </c>
      <c r="RB6" s="668" t="s">
        <v>296</v>
      </c>
      <c r="RC6" s="669" t="s">
        <v>297</v>
      </c>
      <c r="RD6" s="668" t="s">
        <v>294</v>
      </c>
      <c r="RE6" s="668" t="s">
        <v>295</v>
      </c>
      <c r="RF6" s="668" t="s">
        <v>296</v>
      </c>
      <c r="RG6" s="669" t="s">
        <v>297</v>
      </c>
      <c r="RH6" s="668" t="s">
        <v>294</v>
      </c>
      <c r="RI6" s="668" t="s">
        <v>295</v>
      </c>
      <c r="RJ6" s="668" t="s">
        <v>296</v>
      </c>
      <c r="RK6" s="669" t="s">
        <v>297</v>
      </c>
      <c r="RL6" s="668" t="s">
        <v>294</v>
      </c>
      <c r="RM6" s="668" t="s">
        <v>295</v>
      </c>
      <c r="RN6" s="668" t="s">
        <v>296</v>
      </c>
      <c r="RO6" s="669" t="s">
        <v>297</v>
      </c>
      <c r="RP6" s="668" t="s">
        <v>294</v>
      </c>
      <c r="RQ6" s="668" t="s">
        <v>295</v>
      </c>
      <c r="RR6" s="668" t="s">
        <v>296</v>
      </c>
      <c r="RS6" s="669" t="s">
        <v>297</v>
      </c>
      <c r="RT6" s="668" t="s">
        <v>294</v>
      </c>
      <c r="RU6" s="668" t="s">
        <v>295</v>
      </c>
      <c r="RV6" s="668" t="s">
        <v>296</v>
      </c>
      <c r="RW6" s="669" t="s">
        <v>297</v>
      </c>
      <c r="RX6" s="668" t="s">
        <v>294</v>
      </c>
      <c r="RY6" s="668" t="s">
        <v>295</v>
      </c>
      <c r="RZ6" s="668" t="s">
        <v>296</v>
      </c>
      <c r="SA6" s="669" t="s">
        <v>297</v>
      </c>
    </row>
    <row r="7" spans="1:497" ht="16.5" thickTop="1" thickBot="1">
      <c r="A7" s="670"/>
      <c r="B7" s="671" t="s">
        <v>298</v>
      </c>
      <c r="C7" s="788" t="s">
        <v>721</v>
      </c>
      <c r="D7" s="672" t="str">
        <f>D15&amp;" "&amp;D16</f>
        <v xml:space="preserve"> </v>
      </c>
      <c r="E7" s="628">
        <f>HLOOKUP(C7,$L$2:$RW$28,$D$4)</f>
        <v>1149.32</v>
      </c>
      <c r="F7" s="673" t="s">
        <v>299</v>
      </c>
      <c r="G7" s="621">
        <v>6</v>
      </c>
      <c r="H7" s="674" t="s">
        <v>72</v>
      </c>
      <c r="I7" s="640">
        <v>6</v>
      </c>
      <c r="J7" s="675" t="s">
        <v>73</v>
      </c>
      <c r="K7" s="789">
        <v>0.05</v>
      </c>
      <c r="L7" s="877">
        <v>271.87</v>
      </c>
      <c r="M7" s="878">
        <v>274.31</v>
      </c>
      <c r="N7" s="878">
        <v>285.26</v>
      </c>
      <c r="O7" s="879">
        <v>289.3</v>
      </c>
      <c r="P7" s="877">
        <v>295.10000000000002</v>
      </c>
      <c r="Q7" s="878">
        <v>301.18</v>
      </c>
      <c r="R7" s="878">
        <v>312.75</v>
      </c>
      <c r="S7" s="879">
        <v>315.63</v>
      </c>
      <c r="T7" s="880">
        <v>320.52999999999997</v>
      </c>
      <c r="U7" s="878">
        <v>322.08</v>
      </c>
      <c r="V7" s="878">
        <v>333.33</v>
      </c>
      <c r="W7" s="879">
        <v>333.67</v>
      </c>
      <c r="X7" s="880">
        <v>335.14</v>
      </c>
      <c r="Y7" s="878">
        <v>338.18</v>
      </c>
      <c r="Z7" s="878">
        <v>345.35</v>
      </c>
      <c r="AA7" s="879">
        <v>344.78</v>
      </c>
      <c r="AB7" s="880">
        <v>345.52</v>
      </c>
      <c r="AC7" s="878">
        <v>348.83</v>
      </c>
      <c r="AD7" s="878">
        <v>352.68</v>
      </c>
      <c r="AE7" s="879">
        <v>351.02</v>
      </c>
      <c r="AF7" s="880">
        <v>353.13</v>
      </c>
      <c r="AG7" s="878">
        <v>354.92</v>
      </c>
      <c r="AH7" s="878">
        <v>357.91</v>
      </c>
      <c r="AI7" s="879">
        <v>355.77</v>
      </c>
      <c r="AJ7" s="880">
        <v>355.59</v>
      </c>
      <c r="AK7" s="878">
        <v>359.01</v>
      </c>
      <c r="AL7" s="878">
        <v>359.28</v>
      </c>
      <c r="AM7" s="879">
        <v>359.55</v>
      </c>
      <c r="AN7" s="880">
        <v>361.04</v>
      </c>
      <c r="AO7" s="878">
        <v>363.87</v>
      </c>
      <c r="AP7" s="878">
        <v>368.87</v>
      </c>
      <c r="AQ7" s="879">
        <v>371.5</v>
      </c>
      <c r="AR7" s="880">
        <v>374.44</v>
      </c>
      <c r="AS7" s="878">
        <v>379.38</v>
      </c>
      <c r="AT7" s="878">
        <v>383.85</v>
      </c>
      <c r="AU7" s="879">
        <v>384.02</v>
      </c>
      <c r="AV7" s="880">
        <v>388.26</v>
      </c>
      <c r="AW7" s="878">
        <v>393.87</v>
      </c>
      <c r="AX7" s="878">
        <v>398.1</v>
      </c>
      <c r="AY7" s="879">
        <v>398.06</v>
      </c>
      <c r="AZ7" s="880">
        <v>397.7</v>
      </c>
      <c r="BA7" s="878">
        <v>402.35</v>
      </c>
      <c r="BB7" s="878">
        <v>406.27</v>
      </c>
      <c r="BC7" s="879">
        <v>405.48</v>
      </c>
      <c r="BD7" s="880">
        <v>407.61</v>
      </c>
      <c r="BE7" s="878">
        <v>409.79</v>
      </c>
      <c r="BF7" s="878">
        <v>415.17</v>
      </c>
      <c r="BG7" s="879">
        <v>412.51</v>
      </c>
      <c r="BH7" s="880">
        <v>416.6</v>
      </c>
      <c r="BI7" s="878">
        <v>423.9</v>
      </c>
      <c r="BJ7" s="878">
        <v>424.33</v>
      </c>
      <c r="BK7" s="879">
        <v>424.64</v>
      </c>
      <c r="BL7" s="880">
        <v>432.27</v>
      </c>
      <c r="BM7" s="878">
        <v>444.84</v>
      </c>
      <c r="BN7" s="878">
        <v>440.26</v>
      </c>
      <c r="BO7" s="879">
        <v>444.4</v>
      </c>
      <c r="BP7" s="880">
        <v>453.13</v>
      </c>
      <c r="BQ7" s="878">
        <v>453.19</v>
      </c>
      <c r="BR7" s="878">
        <v>455.09</v>
      </c>
      <c r="BS7" s="879">
        <v>455.63</v>
      </c>
      <c r="BT7" s="880">
        <v>459.16</v>
      </c>
      <c r="BU7" s="878">
        <v>463.37</v>
      </c>
      <c r="BV7" s="878">
        <v>466.65</v>
      </c>
      <c r="BW7" s="879">
        <v>466.2</v>
      </c>
      <c r="BX7" s="880">
        <v>466.08</v>
      </c>
      <c r="BY7" s="878">
        <v>471.21</v>
      </c>
      <c r="BZ7" s="878">
        <v>477.34</v>
      </c>
      <c r="CA7" s="879">
        <v>478.46</v>
      </c>
      <c r="CB7" s="880">
        <v>481.69</v>
      </c>
      <c r="CC7" s="878">
        <v>487.33</v>
      </c>
      <c r="CD7" s="878">
        <v>488.95</v>
      </c>
      <c r="CE7" s="879">
        <v>487</v>
      </c>
      <c r="CF7" s="880">
        <v>488.93</v>
      </c>
      <c r="CG7" s="878">
        <v>492.32</v>
      </c>
      <c r="CH7" s="878">
        <v>491.1</v>
      </c>
      <c r="CI7" s="879">
        <v>488.69</v>
      </c>
      <c r="CJ7" s="881">
        <v>492.81</v>
      </c>
      <c r="CK7" s="878">
        <v>499.56</v>
      </c>
      <c r="CL7" s="878">
        <v>509.16</v>
      </c>
      <c r="CM7" s="879">
        <v>503.04</v>
      </c>
      <c r="CN7" s="880">
        <v>506.82</v>
      </c>
      <c r="CO7" s="878">
        <v>508.77</v>
      </c>
      <c r="CP7" s="878">
        <v>508.18</v>
      </c>
      <c r="CQ7" s="879">
        <v>508.11</v>
      </c>
      <c r="CR7" s="880">
        <v>508.75</v>
      </c>
      <c r="CS7" s="878">
        <v>510.79</v>
      </c>
      <c r="CT7" s="878">
        <v>516.87</v>
      </c>
      <c r="CU7" s="879">
        <v>516.78</v>
      </c>
      <c r="CV7" s="877">
        <v>519.55999999999995</v>
      </c>
      <c r="CW7" s="878">
        <v>530.58000000000004</v>
      </c>
      <c r="CX7" s="878">
        <v>535.25</v>
      </c>
      <c r="CY7" s="879">
        <v>534.41</v>
      </c>
      <c r="CZ7" s="880">
        <v>535.70000000000005</v>
      </c>
      <c r="DA7" s="878">
        <v>538.79</v>
      </c>
      <c r="DB7" s="878">
        <v>543.21</v>
      </c>
      <c r="DC7" s="879">
        <v>549.21</v>
      </c>
      <c r="DD7" s="880">
        <v>559.04</v>
      </c>
      <c r="DE7" s="878">
        <v>583.39</v>
      </c>
      <c r="DF7" s="878">
        <v>595.63</v>
      </c>
      <c r="DG7" s="879">
        <v>608.04999999999995</v>
      </c>
      <c r="DH7" s="880">
        <v>612.78</v>
      </c>
      <c r="DI7" s="878">
        <v>617.37</v>
      </c>
      <c r="DJ7" s="878">
        <v>619.16</v>
      </c>
      <c r="DK7" s="879">
        <v>625.19000000000005</v>
      </c>
      <c r="DL7" s="880">
        <v>639.51</v>
      </c>
      <c r="DM7" s="878">
        <v>643.94000000000005</v>
      </c>
      <c r="DN7" s="878">
        <v>647.71</v>
      </c>
      <c r="DO7" s="879">
        <v>655.73</v>
      </c>
      <c r="DP7" s="880">
        <v>660.22</v>
      </c>
      <c r="DQ7" s="878">
        <v>678.49</v>
      </c>
      <c r="DR7" s="878">
        <v>685.41</v>
      </c>
      <c r="DS7" s="879">
        <v>681.9</v>
      </c>
      <c r="DT7" s="880">
        <v>685.16</v>
      </c>
      <c r="DU7" s="878">
        <v>701.29</v>
      </c>
      <c r="DV7" s="878">
        <v>728.77</v>
      </c>
      <c r="DW7" s="879">
        <v>727.11</v>
      </c>
      <c r="DX7" s="880">
        <v>708.97</v>
      </c>
      <c r="DY7" s="878">
        <v>699.5</v>
      </c>
      <c r="DZ7" s="878">
        <v>706.43</v>
      </c>
      <c r="EA7" s="879">
        <v>707.53</v>
      </c>
      <c r="EB7" s="880">
        <v>715.45</v>
      </c>
      <c r="EC7" s="878">
        <v>727.79</v>
      </c>
      <c r="ED7" s="878">
        <v>733.68</v>
      </c>
      <c r="EE7" s="879">
        <v>732.86</v>
      </c>
      <c r="EF7" s="880">
        <v>741.6</v>
      </c>
      <c r="EG7" s="878">
        <v>754.5</v>
      </c>
      <c r="EH7" s="878">
        <v>762.57</v>
      </c>
      <c r="EI7" s="879">
        <v>763.99</v>
      </c>
      <c r="EJ7" s="880">
        <v>768.33</v>
      </c>
      <c r="EK7" s="878">
        <v>774.53</v>
      </c>
      <c r="EL7" s="878">
        <v>776.41</v>
      </c>
      <c r="EM7" s="879">
        <v>776.53</v>
      </c>
      <c r="EN7" s="880">
        <v>787.84</v>
      </c>
      <c r="EO7" s="878">
        <v>795.56</v>
      </c>
      <c r="EP7" s="878">
        <v>794.68</v>
      </c>
      <c r="EQ7" s="879">
        <v>797.33</v>
      </c>
      <c r="ER7" s="880">
        <v>805.1</v>
      </c>
      <c r="ES7" s="878">
        <v>809.41</v>
      </c>
      <c r="ET7" s="878">
        <v>817.5</v>
      </c>
      <c r="EU7" s="879">
        <v>818.24</v>
      </c>
      <c r="EV7" s="880">
        <v>822.62</v>
      </c>
      <c r="EW7" s="878">
        <v>817.79</v>
      </c>
      <c r="EX7" s="878">
        <v>825.5</v>
      </c>
      <c r="EY7" s="879">
        <v>820.72</v>
      </c>
      <c r="EZ7" s="880">
        <v>823.25</v>
      </c>
      <c r="FA7" s="878">
        <v>827.92</v>
      </c>
      <c r="FB7" s="878">
        <v>841.23</v>
      </c>
      <c r="FC7" s="879">
        <v>838.77</v>
      </c>
      <c r="FD7" s="880">
        <v>845.05</v>
      </c>
      <c r="FE7" s="878">
        <v>856.5</v>
      </c>
      <c r="FF7" s="878">
        <v>866.08</v>
      </c>
      <c r="FG7" s="879">
        <v>869.55</v>
      </c>
      <c r="FH7" s="880">
        <v>866.37</v>
      </c>
      <c r="FI7" s="878">
        <v>879.92</v>
      </c>
      <c r="FJ7" s="878">
        <v>894.71</v>
      </c>
      <c r="FK7" s="879">
        <v>898.57</v>
      </c>
      <c r="FL7" s="880">
        <v>904.17</v>
      </c>
      <c r="FM7" s="878">
        <v>909.16</v>
      </c>
      <c r="FN7" s="878">
        <v>916.44</v>
      </c>
      <c r="FO7" s="879">
        <v>914.4</v>
      </c>
      <c r="FP7" s="880">
        <v>918.54</v>
      </c>
      <c r="FQ7" s="878">
        <v>920.64</v>
      </c>
      <c r="FR7" s="878">
        <v>933.71</v>
      </c>
      <c r="FS7" s="879">
        <v>956.45</v>
      </c>
      <c r="FT7" s="880">
        <v>980.2</v>
      </c>
      <c r="FU7" s="878">
        <v>1032.05</v>
      </c>
      <c r="FV7" s="878">
        <v>1047.49</v>
      </c>
      <c r="FW7" s="879">
        <v>1059.94</v>
      </c>
      <c r="FX7" s="880">
        <v>1126.43</v>
      </c>
      <c r="FY7" s="878">
        <v>1143.58</v>
      </c>
      <c r="FZ7" s="878">
        <v>1134.19</v>
      </c>
      <c r="GA7" s="879">
        <v>1127.52</v>
      </c>
      <c r="GB7" s="880">
        <v>1133.08</v>
      </c>
      <c r="GC7" s="878">
        <v>1146.67</v>
      </c>
      <c r="GD7" s="878">
        <v>1159.8399999999999</v>
      </c>
      <c r="GE7" s="879">
        <v>1155.72</v>
      </c>
      <c r="GF7" s="880">
        <v>1166.71</v>
      </c>
      <c r="GG7" s="878">
        <v>1170.71</v>
      </c>
      <c r="GH7" s="878">
        <v>1180.82</v>
      </c>
      <c r="GI7" s="879">
        <v>1185.0899999999999</v>
      </c>
      <c r="GJ7" s="880">
        <v>1192.8499999999999</v>
      </c>
      <c r="GK7" s="878">
        <v>1210.71</v>
      </c>
      <c r="GL7" s="878">
        <v>1218.28</v>
      </c>
      <c r="GM7" s="879">
        <v>1226.2</v>
      </c>
      <c r="GN7" s="880">
        <v>1234.1199999999999</v>
      </c>
      <c r="GO7" s="878">
        <v>1242.04</v>
      </c>
      <c r="GP7" s="878">
        <v>1249.96</v>
      </c>
      <c r="GQ7" s="879">
        <v>1262.07</v>
      </c>
      <c r="GR7" s="880">
        <v>1266.99</v>
      </c>
      <c r="GS7" s="878">
        <v>1275.31</v>
      </c>
      <c r="GT7" s="878">
        <v>1283.6300000000001</v>
      </c>
      <c r="GU7" s="879">
        <v>1291.94</v>
      </c>
      <c r="GV7" s="880">
        <v>1299.93</v>
      </c>
      <c r="GW7" s="878">
        <v>1308.47</v>
      </c>
      <c r="GX7" s="878">
        <v>1317</v>
      </c>
      <c r="GY7" s="879">
        <v>1325.53</v>
      </c>
      <c r="GZ7" s="880">
        <v>1333.73</v>
      </c>
      <c r="HA7" s="878">
        <v>1342.49</v>
      </c>
      <c r="HB7" s="878">
        <v>1351.24</v>
      </c>
      <c r="HC7" s="879">
        <v>1360</v>
      </c>
      <c r="HD7" s="880">
        <v>1368.41</v>
      </c>
      <c r="HE7" s="878">
        <v>1377.39</v>
      </c>
      <c r="HF7" s="878">
        <v>1386.37</v>
      </c>
      <c r="HG7" s="879">
        <v>1395.36</v>
      </c>
      <c r="HH7" s="880">
        <v>1403.99</v>
      </c>
      <c r="HI7" s="878">
        <v>1413.2</v>
      </c>
      <c r="HJ7" s="878">
        <v>1422.42</v>
      </c>
      <c r="HK7" s="879">
        <v>1431.64</v>
      </c>
      <c r="HL7" s="880">
        <v>1440.49</v>
      </c>
      <c r="HM7" s="878">
        <v>1449.95</v>
      </c>
      <c r="HN7" s="878">
        <v>1459.4</v>
      </c>
      <c r="HO7" s="879">
        <v>1468.86</v>
      </c>
      <c r="HP7" s="880">
        <v>1477.94</v>
      </c>
      <c r="HQ7" s="878">
        <v>1487.65</v>
      </c>
      <c r="HR7" s="878">
        <v>1497.35</v>
      </c>
      <c r="HS7" s="879">
        <v>1507.05</v>
      </c>
      <c r="HT7" s="880">
        <v>1516.37</v>
      </c>
      <c r="HU7" s="878">
        <v>1526.32</v>
      </c>
      <c r="HV7" s="878">
        <v>1536.28</v>
      </c>
      <c r="HW7" s="879">
        <v>1546.23</v>
      </c>
      <c r="HX7" s="880">
        <v>1555.8</v>
      </c>
      <c r="HY7" s="878">
        <v>1566.01</v>
      </c>
      <c r="HZ7" s="878">
        <v>1576.22</v>
      </c>
      <c r="IA7" s="879">
        <v>1586.43</v>
      </c>
      <c r="IB7" s="880">
        <v>1596.25</v>
      </c>
      <c r="IC7" s="878">
        <v>1606.72</v>
      </c>
      <c r="ID7" s="878">
        <v>1617.2</v>
      </c>
      <c r="IE7" s="879">
        <v>1627.68</v>
      </c>
      <c r="IF7" s="880">
        <v>1637.75</v>
      </c>
      <c r="IG7" s="878">
        <v>1648.5</v>
      </c>
      <c r="IH7" s="878">
        <v>1659.25</v>
      </c>
      <c r="II7" s="879">
        <v>1670</v>
      </c>
      <c r="IJ7" s="880">
        <v>1680.33</v>
      </c>
      <c r="IK7" s="878">
        <v>1691.36</v>
      </c>
      <c r="IL7" s="878">
        <v>1702.39</v>
      </c>
      <c r="IM7" s="879">
        <v>1713.42</v>
      </c>
      <c r="IN7" s="880">
        <v>1724.02</v>
      </c>
      <c r="IO7" s="878">
        <v>1735.34</v>
      </c>
      <c r="IP7" s="878">
        <v>1746.65</v>
      </c>
      <c r="IQ7" s="879">
        <v>1757.97</v>
      </c>
      <c r="IR7" s="880">
        <v>1768.84</v>
      </c>
      <c r="IS7" s="878">
        <v>1780.45</v>
      </c>
      <c r="IT7" s="878">
        <v>1792.07</v>
      </c>
      <c r="IU7" s="879">
        <v>1803.68</v>
      </c>
      <c r="IV7" s="880">
        <v>1814.83</v>
      </c>
      <c r="IW7" s="878">
        <v>1826.75</v>
      </c>
      <c r="IX7" s="878">
        <v>1838.66</v>
      </c>
      <c r="IY7" s="879">
        <v>1850.57</v>
      </c>
      <c r="IZ7" s="880">
        <v>1862.02</v>
      </c>
      <c r="JA7" s="878">
        <v>1874.24</v>
      </c>
      <c r="JB7" s="878">
        <v>1886.46</v>
      </c>
      <c r="JC7" s="879">
        <v>1898.69</v>
      </c>
      <c r="JD7" s="880">
        <v>1910.43</v>
      </c>
      <c r="JE7" s="878">
        <v>1922.97</v>
      </c>
      <c r="JF7" s="878">
        <v>1935.51</v>
      </c>
      <c r="JG7" s="879">
        <v>1948.05</v>
      </c>
      <c r="JH7" s="880">
        <v>1960.1</v>
      </c>
      <c r="JI7" s="878">
        <v>1972.97</v>
      </c>
      <c r="JJ7" s="878">
        <v>1985.84</v>
      </c>
      <c r="JK7" s="879">
        <v>1998.7</v>
      </c>
      <c r="JL7" s="880">
        <v>2011.07</v>
      </c>
      <c r="JM7" s="878">
        <v>2024.27</v>
      </c>
      <c r="JN7" s="878">
        <v>2037.47</v>
      </c>
      <c r="JO7" s="879">
        <v>2050.67</v>
      </c>
      <c r="JP7" s="880">
        <v>2063.35</v>
      </c>
      <c r="JQ7" s="878">
        <v>2076.9</v>
      </c>
      <c r="JR7" s="878">
        <v>2090.44</v>
      </c>
      <c r="JS7" s="879">
        <v>2103.9899999999998</v>
      </c>
      <c r="JT7" s="880">
        <v>2117</v>
      </c>
      <c r="JU7" s="878">
        <v>2130.9</v>
      </c>
      <c r="JV7" s="878">
        <v>2144.79</v>
      </c>
      <c r="JW7" s="879">
        <v>2158.69</v>
      </c>
      <c r="JX7" s="880">
        <v>2172.04</v>
      </c>
      <c r="JY7" s="878">
        <v>2186.3000000000002</v>
      </c>
      <c r="JZ7" s="878">
        <v>2200.56</v>
      </c>
      <c r="KA7" s="879">
        <v>2214.81</v>
      </c>
      <c r="KB7" s="880">
        <v>2228.52</v>
      </c>
      <c r="KC7" s="878">
        <v>2243.14</v>
      </c>
      <c r="KD7" s="878">
        <v>2257.77</v>
      </c>
      <c r="KE7" s="879">
        <v>2272.4</v>
      </c>
      <c r="KF7" s="880">
        <v>2286.46</v>
      </c>
      <c r="KG7" s="878">
        <v>2301.4699999999998</v>
      </c>
      <c r="KH7" s="878">
        <v>2316.4699999999998</v>
      </c>
      <c r="KI7" s="879">
        <v>2331.48</v>
      </c>
      <c r="KJ7" s="880">
        <v>2345.91</v>
      </c>
      <c r="KK7" s="878">
        <v>2361.3000000000002</v>
      </c>
      <c r="KL7" s="878">
        <v>2376.6999999999998</v>
      </c>
      <c r="KM7" s="879">
        <v>2392.1</v>
      </c>
      <c r="KN7" s="880">
        <v>2406.9</v>
      </c>
      <c r="KO7" s="878">
        <v>2422.6999999999998</v>
      </c>
      <c r="KP7" s="878">
        <v>2438.5</v>
      </c>
      <c r="KQ7" s="879">
        <v>2454.3000000000002</v>
      </c>
      <c r="KR7" s="880">
        <v>2469.48</v>
      </c>
      <c r="KS7" s="878">
        <v>2485.69</v>
      </c>
      <c r="KT7" s="878">
        <v>2501.9</v>
      </c>
      <c r="KU7" s="879">
        <v>2518.11</v>
      </c>
      <c r="KV7" s="880">
        <v>2533.6799999999998</v>
      </c>
      <c r="KW7" s="878">
        <v>2550.3200000000002</v>
      </c>
      <c r="KX7" s="878">
        <v>2566.9499999999998</v>
      </c>
      <c r="KY7" s="879">
        <v>2583.58</v>
      </c>
      <c r="KZ7" s="880">
        <v>2599.56</v>
      </c>
      <c r="LA7" s="878">
        <v>2616.62</v>
      </c>
      <c r="LB7" s="878">
        <v>2633.69</v>
      </c>
      <c r="LC7" s="879">
        <v>2650.75</v>
      </c>
      <c r="LD7" s="880">
        <v>2667.15</v>
      </c>
      <c r="LE7" s="878">
        <v>2684.66</v>
      </c>
      <c r="LF7" s="878">
        <v>2702.16</v>
      </c>
      <c r="LG7" s="879">
        <v>2719.67</v>
      </c>
      <c r="LH7" s="880">
        <v>2736.5</v>
      </c>
      <c r="LI7" s="878">
        <v>2754.46</v>
      </c>
      <c r="LJ7" s="878">
        <v>2772.42</v>
      </c>
      <c r="LK7" s="879">
        <v>2790.38</v>
      </c>
      <c r="LL7" s="880">
        <v>2807.64</v>
      </c>
      <c r="LM7" s="878">
        <v>2826.07</v>
      </c>
      <c r="LN7" s="878">
        <v>2844.5</v>
      </c>
      <c r="LO7" s="879">
        <v>2862.93</v>
      </c>
      <c r="LP7" s="880">
        <v>2880.64</v>
      </c>
      <c r="LQ7" s="878">
        <v>2899.55</v>
      </c>
      <c r="LR7" s="878">
        <v>2918.46</v>
      </c>
      <c r="LS7" s="879">
        <v>2937.37</v>
      </c>
      <c r="LT7" s="880">
        <v>2955.54</v>
      </c>
      <c r="LU7" s="878">
        <v>2974.94</v>
      </c>
      <c r="LV7" s="878">
        <v>2994.34</v>
      </c>
      <c r="LW7" s="879">
        <v>3013.74</v>
      </c>
      <c r="LX7" s="880">
        <v>3032.38</v>
      </c>
      <c r="LY7" s="878">
        <v>3052.29</v>
      </c>
      <c r="LZ7" s="878">
        <v>3072.19</v>
      </c>
      <c r="MA7" s="879">
        <v>3092.1</v>
      </c>
      <c r="MB7" s="880">
        <v>3111.23</v>
      </c>
      <c r="MC7" s="878">
        <v>3131.65</v>
      </c>
      <c r="MD7" s="878">
        <v>3152.07</v>
      </c>
      <c r="ME7" s="879">
        <v>3172.49</v>
      </c>
      <c r="MF7" s="880">
        <v>3192.12</v>
      </c>
      <c r="MG7" s="878">
        <v>3213.07</v>
      </c>
      <c r="MH7" s="878">
        <v>3234.02</v>
      </c>
      <c r="MI7" s="879">
        <v>3254.98</v>
      </c>
      <c r="MJ7" s="880">
        <v>3275.11</v>
      </c>
      <c r="MK7" s="878">
        <v>3296.61</v>
      </c>
      <c r="ML7" s="878">
        <v>3318.11</v>
      </c>
      <c r="MM7" s="879">
        <v>3339.61</v>
      </c>
      <c r="MN7" s="880">
        <v>3360.27</v>
      </c>
      <c r="MO7" s="878">
        <v>3382.32</v>
      </c>
      <c r="MP7" s="878">
        <v>3404.38</v>
      </c>
      <c r="MQ7" s="879">
        <v>3426.44</v>
      </c>
      <c r="MR7" s="880">
        <v>3447.63</v>
      </c>
      <c r="MS7" s="878">
        <v>3470.26</v>
      </c>
      <c r="MT7" s="878">
        <v>3492.89</v>
      </c>
      <c r="MU7" s="879">
        <v>3515.52</v>
      </c>
      <c r="MV7" s="880">
        <v>3537.27</v>
      </c>
      <c r="MW7" s="878">
        <v>3560.49</v>
      </c>
      <c r="MX7" s="878">
        <v>3583.71</v>
      </c>
      <c r="MY7" s="879">
        <v>3606.93</v>
      </c>
      <c r="MZ7" s="880">
        <v>3629.24</v>
      </c>
      <c r="NA7" s="878">
        <v>3653.06</v>
      </c>
      <c r="NB7" s="878">
        <v>3676.88</v>
      </c>
      <c r="NC7" s="879">
        <v>3700.71</v>
      </c>
      <c r="ND7" s="880">
        <v>3723.6</v>
      </c>
      <c r="NE7" s="878">
        <v>3748.04</v>
      </c>
      <c r="NF7" s="878">
        <v>3772.48</v>
      </c>
      <c r="NG7" s="879">
        <v>3796.93</v>
      </c>
      <c r="NH7" s="880">
        <v>3820.41</v>
      </c>
      <c r="NI7" s="878">
        <v>3845.49</v>
      </c>
      <c r="NJ7" s="878">
        <v>3870.57</v>
      </c>
      <c r="NK7" s="879">
        <v>3895.65</v>
      </c>
      <c r="NL7" s="880">
        <v>3919.74</v>
      </c>
      <c r="NM7" s="878">
        <v>3945.47</v>
      </c>
      <c r="NN7" s="878">
        <v>3971.2</v>
      </c>
      <c r="NO7" s="879">
        <v>3996.93</v>
      </c>
      <c r="NP7" s="880">
        <v>4021.66</v>
      </c>
      <c r="NQ7" s="878">
        <v>4048.06</v>
      </c>
      <c r="NR7" s="878">
        <v>4074.45</v>
      </c>
      <c r="NS7" s="879">
        <v>4100.8500000000004</v>
      </c>
      <c r="NT7" s="880">
        <v>4126.22</v>
      </c>
      <c r="NU7" s="878">
        <v>4153.3100000000004</v>
      </c>
      <c r="NV7" s="878">
        <v>4180.3900000000003</v>
      </c>
      <c r="NW7" s="879">
        <v>4207.47</v>
      </c>
      <c r="NX7" s="880">
        <v>4233.5</v>
      </c>
      <c r="NY7" s="878">
        <v>4261.29</v>
      </c>
      <c r="NZ7" s="878">
        <v>4289.08</v>
      </c>
      <c r="OA7" s="879">
        <v>4316.87</v>
      </c>
      <c r="OB7" s="880">
        <v>4343.57</v>
      </c>
      <c r="OC7" s="878">
        <v>4372.08</v>
      </c>
      <c r="OD7" s="878">
        <v>4400.6000000000004</v>
      </c>
      <c r="OE7" s="879">
        <v>4429.1099999999997</v>
      </c>
      <c r="OF7" s="880">
        <v>4456.51</v>
      </c>
      <c r="OG7" s="878">
        <v>4485.76</v>
      </c>
      <c r="OH7" s="878">
        <v>4515.01</v>
      </c>
      <c r="OI7" s="879">
        <v>4544.26</v>
      </c>
      <c r="OJ7" s="880">
        <v>4572.38</v>
      </c>
      <c r="OK7" s="878">
        <v>4602.3900000000003</v>
      </c>
      <c r="OL7" s="878">
        <v>4632.3999999999996</v>
      </c>
      <c r="OM7" s="879">
        <v>4662.41</v>
      </c>
      <c r="ON7" s="880">
        <v>4691.26</v>
      </c>
      <c r="OO7" s="878">
        <v>4722.05</v>
      </c>
      <c r="OP7" s="878">
        <v>4752.84</v>
      </c>
      <c r="OQ7" s="879">
        <v>4783.6400000000003</v>
      </c>
      <c r="OR7" s="880">
        <v>4813.2299999999996</v>
      </c>
      <c r="OS7" s="878">
        <v>4844.82</v>
      </c>
      <c r="OT7" s="878">
        <v>4876.42</v>
      </c>
      <c r="OU7" s="879">
        <v>4908.01</v>
      </c>
      <c r="OV7" s="880">
        <v>4938.37</v>
      </c>
      <c r="OW7" s="878">
        <v>4970.79</v>
      </c>
      <c r="OX7" s="878">
        <v>5003.21</v>
      </c>
      <c r="OY7" s="879">
        <v>5035.62</v>
      </c>
      <c r="OZ7" s="880">
        <v>5066.7700000000004</v>
      </c>
      <c r="PA7" s="878">
        <v>5100.03</v>
      </c>
      <c r="PB7" s="878">
        <v>5133.29</v>
      </c>
      <c r="PC7" s="879">
        <v>5166.55</v>
      </c>
      <c r="PD7" s="880">
        <v>5198.51</v>
      </c>
      <c r="PE7" s="878">
        <v>5232.63</v>
      </c>
      <c r="PF7" s="878">
        <v>5266.75</v>
      </c>
      <c r="PG7" s="879">
        <v>5300.88</v>
      </c>
      <c r="PH7" s="880">
        <v>5333.67</v>
      </c>
      <c r="PI7" s="878">
        <v>5368.68</v>
      </c>
      <c r="PJ7" s="878">
        <v>5403.69</v>
      </c>
      <c r="PK7" s="879">
        <v>5438.7</v>
      </c>
      <c r="PL7" s="880">
        <v>5472.34</v>
      </c>
      <c r="PM7" s="878">
        <v>5508.26</v>
      </c>
      <c r="PN7" s="878">
        <v>5544.19</v>
      </c>
      <c r="PO7" s="879">
        <v>5580.11</v>
      </c>
      <c r="PP7" s="880">
        <v>5614.63</v>
      </c>
      <c r="PQ7" s="878">
        <v>5651.48</v>
      </c>
      <c r="PR7" s="878">
        <v>5688.33</v>
      </c>
      <c r="PS7" s="879">
        <v>5725.19</v>
      </c>
      <c r="PT7" s="880">
        <v>5760.61</v>
      </c>
      <c r="PU7" s="878">
        <v>5798.42</v>
      </c>
      <c r="PV7" s="878">
        <v>5836.23</v>
      </c>
      <c r="PW7" s="879">
        <v>5874.04</v>
      </c>
      <c r="PX7" s="880">
        <v>5910.38</v>
      </c>
      <c r="PY7" s="878">
        <v>5949.18</v>
      </c>
      <c r="PZ7" s="878">
        <v>5987.97</v>
      </c>
      <c r="QA7" s="879">
        <v>6026.77</v>
      </c>
      <c r="QB7" s="880">
        <v>6064.05</v>
      </c>
      <c r="QC7" s="878">
        <v>6103.86</v>
      </c>
      <c r="QD7" s="878">
        <v>6143.66</v>
      </c>
      <c r="QE7" s="879">
        <v>6183.46</v>
      </c>
      <c r="QF7" s="880">
        <v>6221.72</v>
      </c>
      <c r="QG7" s="878">
        <v>6262.56</v>
      </c>
      <c r="QH7" s="878">
        <v>6303.4</v>
      </c>
      <c r="QI7" s="879">
        <v>6344.23</v>
      </c>
      <c r="QJ7" s="880">
        <v>6383.48</v>
      </c>
      <c r="QK7" s="878">
        <v>6425.38</v>
      </c>
      <c r="QL7" s="878">
        <v>6467.28</v>
      </c>
      <c r="QM7" s="879">
        <v>6509.18</v>
      </c>
      <c r="QN7" s="880">
        <v>6549.45</v>
      </c>
      <c r="QO7" s="878">
        <v>6592.44</v>
      </c>
      <c r="QP7" s="878">
        <v>6635.43</v>
      </c>
      <c r="QQ7" s="879">
        <v>6678.42</v>
      </c>
      <c r="QR7" s="880">
        <v>6719.74</v>
      </c>
      <c r="QS7" s="878">
        <v>6763.85</v>
      </c>
      <c r="QT7" s="878">
        <v>6807.95</v>
      </c>
      <c r="QU7" s="879">
        <v>6852.06</v>
      </c>
      <c r="QV7" s="880">
        <v>6894.45</v>
      </c>
      <c r="QW7" s="878">
        <v>6939.71</v>
      </c>
      <c r="QX7" s="878">
        <v>6984.96</v>
      </c>
      <c r="QY7" s="879">
        <v>7030.22</v>
      </c>
      <c r="QZ7" s="880">
        <v>7073.71</v>
      </c>
      <c r="RA7" s="878">
        <v>7120.14</v>
      </c>
      <c r="RB7" s="878">
        <v>7166.57</v>
      </c>
      <c r="RC7" s="879">
        <v>7213</v>
      </c>
      <c r="RD7" s="880">
        <v>7257.62</v>
      </c>
      <c r="RE7" s="878">
        <v>7305.26</v>
      </c>
      <c r="RF7" s="878">
        <v>7352.9</v>
      </c>
      <c r="RG7" s="879">
        <v>7400.54</v>
      </c>
      <c r="RH7" s="880">
        <v>7446.32</v>
      </c>
      <c r="RI7" s="878">
        <v>7495.2</v>
      </c>
      <c r="RJ7" s="878">
        <v>7544.08</v>
      </c>
      <c r="RK7" s="879">
        <v>7592.95</v>
      </c>
      <c r="RL7" s="880">
        <v>7639.93</v>
      </c>
      <c r="RM7" s="878">
        <v>7690.07</v>
      </c>
      <c r="RN7" s="878">
        <v>7740.22</v>
      </c>
      <c r="RO7" s="879">
        <v>7790.37</v>
      </c>
      <c r="RP7" s="880">
        <v>7838.56</v>
      </c>
      <c r="RQ7" s="878">
        <v>7890.02</v>
      </c>
      <c r="RR7" s="878">
        <v>7941.47</v>
      </c>
      <c r="RS7" s="879">
        <v>7992.92</v>
      </c>
      <c r="RT7" s="880">
        <v>8042.37</v>
      </c>
      <c r="RU7" s="878">
        <v>8095.16</v>
      </c>
      <c r="RV7" s="878">
        <v>8147.95</v>
      </c>
      <c r="RW7" s="879">
        <v>8200.74</v>
      </c>
      <c r="RX7" s="880">
        <v>8251.4699999999993</v>
      </c>
      <c r="RY7" s="878">
        <v>8305.6299999999992</v>
      </c>
      <c r="RZ7" s="878">
        <v>8359.7900000000009</v>
      </c>
      <c r="SA7" s="879">
        <v>8413.9599999999991</v>
      </c>
    </row>
    <row r="8" spans="1:497" ht="15.75" thickBot="1">
      <c r="A8" s="676"/>
      <c r="B8" s="677" t="s">
        <v>300</v>
      </c>
      <c r="C8" s="790" t="s">
        <v>722</v>
      </c>
      <c r="D8" s="678" t="str">
        <f>D17&amp;" "&amp;D18</f>
        <v xml:space="preserve"> </v>
      </c>
      <c r="E8" s="629">
        <f>HLOOKUP(C8,$L$2:$RW$28,$D$4)</f>
        <v>1162.49</v>
      </c>
      <c r="F8" s="679" t="s">
        <v>301</v>
      </c>
      <c r="G8" s="621">
        <v>7</v>
      </c>
      <c r="H8" s="680" t="s">
        <v>76</v>
      </c>
      <c r="I8" s="640">
        <v>7</v>
      </c>
      <c r="J8" s="681" t="s">
        <v>302</v>
      </c>
      <c r="K8" s="791">
        <v>0.05</v>
      </c>
      <c r="L8" s="882">
        <v>274.7</v>
      </c>
      <c r="M8" s="883">
        <v>276.51</v>
      </c>
      <c r="N8" s="883">
        <v>293.22000000000003</v>
      </c>
      <c r="O8" s="884">
        <v>297.8</v>
      </c>
      <c r="P8" s="882">
        <v>300.01</v>
      </c>
      <c r="Q8" s="883">
        <v>305.39</v>
      </c>
      <c r="R8" s="883">
        <v>325.04000000000002</v>
      </c>
      <c r="S8" s="884">
        <v>330.69</v>
      </c>
      <c r="T8" s="885">
        <v>335.73</v>
      </c>
      <c r="U8" s="883">
        <v>336.83</v>
      </c>
      <c r="V8" s="883">
        <v>356.25</v>
      </c>
      <c r="W8" s="884">
        <v>357.68</v>
      </c>
      <c r="X8" s="885">
        <v>359.13</v>
      </c>
      <c r="Y8" s="883">
        <v>360.28</v>
      </c>
      <c r="Z8" s="883">
        <v>370.01</v>
      </c>
      <c r="AA8" s="884">
        <v>370.86</v>
      </c>
      <c r="AB8" s="885">
        <v>371.61</v>
      </c>
      <c r="AC8" s="883">
        <v>372.33</v>
      </c>
      <c r="AD8" s="883">
        <v>379.08</v>
      </c>
      <c r="AE8" s="884">
        <v>378.13</v>
      </c>
      <c r="AF8" s="885">
        <v>379.31</v>
      </c>
      <c r="AG8" s="883">
        <v>381.22</v>
      </c>
      <c r="AH8" s="883">
        <v>383.57</v>
      </c>
      <c r="AI8" s="884">
        <v>383.71</v>
      </c>
      <c r="AJ8" s="885">
        <v>384.37</v>
      </c>
      <c r="AK8" s="883">
        <v>386.05</v>
      </c>
      <c r="AL8" s="883">
        <v>387.94</v>
      </c>
      <c r="AM8" s="884">
        <v>388.09</v>
      </c>
      <c r="AN8" s="885">
        <v>389.18</v>
      </c>
      <c r="AO8" s="883">
        <v>390.97</v>
      </c>
      <c r="AP8" s="883">
        <v>398.32</v>
      </c>
      <c r="AQ8" s="884">
        <v>399.74</v>
      </c>
      <c r="AR8" s="885">
        <v>402.12</v>
      </c>
      <c r="AS8" s="883">
        <v>405.81</v>
      </c>
      <c r="AT8" s="883">
        <v>410.03</v>
      </c>
      <c r="AU8" s="884">
        <v>411.79</v>
      </c>
      <c r="AV8" s="885">
        <v>414.93</v>
      </c>
      <c r="AW8" s="883">
        <v>418.28</v>
      </c>
      <c r="AX8" s="883">
        <v>423.45</v>
      </c>
      <c r="AY8" s="884">
        <v>424.66</v>
      </c>
      <c r="AZ8" s="885">
        <v>426.62</v>
      </c>
      <c r="BA8" s="883">
        <v>432.72</v>
      </c>
      <c r="BB8" s="883">
        <v>440.03</v>
      </c>
      <c r="BC8" s="884">
        <v>441.87</v>
      </c>
      <c r="BD8" s="885">
        <v>443.75</v>
      </c>
      <c r="BE8" s="883">
        <v>445.96</v>
      </c>
      <c r="BF8" s="883">
        <v>448.72</v>
      </c>
      <c r="BG8" s="884">
        <v>449.9</v>
      </c>
      <c r="BH8" s="885">
        <v>452.29</v>
      </c>
      <c r="BI8" s="883">
        <v>455.74</v>
      </c>
      <c r="BJ8" s="883">
        <v>459.63</v>
      </c>
      <c r="BK8" s="884">
        <v>460.86</v>
      </c>
      <c r="BL8" s="885">
        <v>463.31</v>
      </c>
      <c r="BM8" s="883">
        <v>466.47</v>
      </c>
      <c r="BN8" s="883">
        <v>468.97</v>
      </c>
      <c r="BO8" s="884">
        <v>469.52</v>
      </c>
      <c r="BP8" s="885">
        <v>471.63</v>
      </c>
      <c r="BQ8" s="883">
        <v>476.39</v>
      </c>
      <c r="BR8" s="883">
        <v>481</v>
      </c>
      <c r="BS8" s="884">
        <v>481.85</v>
      </c>
      <c r="BT8" s="885">
        <v>483.22</v>
      </c>
      <c r="BU8" s="883">
        <v>489.04</v>
      </c>
      <c r="BV8" s="883">
        <v>494.52</v>
      </c>
      <c r="BW8" s="884">
        <v>495.36</v>
      </c>
      <c r="BX8" s="885">
        <v>497.21</v>
      </c>
      <c r="BY8" s="883">
        <v>501.71</v>
      </c>
      <c r="BZ8" s="883">
        <v>505.9</v>
      </c>
      <c r="CA8" s="884">
        <v>506.27</v>
      </c>
      <c r="CB8" s="885">
        <v>507.4</v>
      </c>
      <c r="CC8" s="883">
        <v>510.01</v>
      </c>
      <c r="CD8" s="883">
        <v>512.1</v>
      </c>
      <c r="CE8" s="884">
        <v>514.82000000000005</v>
      </c>
      <c r="CF8" s="885">
        <v>517.4</v>
      </c>
      <c r="CG8" s="883">
        <v>520.16999999999996</v>
      </c>
      <c r="CH8" s="883">
        <v>522.70000000000005</v>
      </c>
      <c r="CI8" s="884">
        <v>525.42999999999995</v>
      </c>
      <c r="CJ8" s="886">
        <v>532.67999999999995</v>
      </c>
      <c r="CK8" s="883">
        <v>539.36</v>
      </c>
      <c r="CL8" s="883">
        <v>544.82000000000005</v>
      </c>
      <c r="CM8" s="884">
        <v>545.16999999999996</v>
      </c>
      <c r="CN8" s="885">
        <v>546.16999999999996</v>
      </c>
      <c r="CO8" s="883">
        <v>549.66</v>
      </c>
      <c r="CP8" s="883">
        <v>554.69000000000005</v>
      </c>
      <c r="CQ8" s="884">
        <v>558.99</v>
      </c>
      <c r="CR8" s="885">
        <v>563.32000000000005</v>
      </c>
      <c r="CS8" s="883">
        <v>563.42999999999995</v>
      </c>
      <c r="CT8" s="883">
        <v>570.76</v>
      </c>
      <c r="CU8" s="884">
        <v>574.83000000000004</v>
      </c>
      <c r="CV8" s="882">
        <v>578.45000000000005</v>
      </c>
      <c r="CW8" s="883">
        <v>588.04</v>
      </c>
      <c r="CX8" s="883">
        <v>596.91999999999996</v>
      </c>
      <c r="CY8" s="884">
        <v>597.44000000000005</v>
      </c>
      <c r="CZ8" s="885">
        <v>599.29999999999995</v>
      </c>
      <c r="DA8" s="883">
        <v>601.96</v>
      </c>
      <c r="DB8" s="883">
        <v>608.04999999999995</v>
      </c>
      <c r="DC8" s="884">
        <v>612.58000000000004</v>
      </c>
      <c r="DD8" s="885">
        <v>618.26</v>
      </c>
      <c r="DE8" s="883">
        <v>622.07000000000005</v>
      </c>
      <c r="DF8" s="883">
        <v>631.33000000000004</v>
      </c>
      <c r="DG8" s="884">
        <v>636.79</v>
      </c>
      <c r="DH8" s="885">
        <v>643.64</v>
      </c>
      <c r="DI8" s="883">
        <v>648.67999999999995</v>
      </c>
      <c r="DJ8" s="883">
        <v>655.30999999999995</v>
      </c>
      <c r="DK8" s="884">
        <v>659.06</v>
      </c>
      <c r="DL8" s="885">
        <v>666.12</v>
      </c>
      <c r="DM8" s="883">
        <v>668.01</v>
      </c>
      <c r="DN8" s="883">
        <v>669.42</v>
      </c>
      <c r="DO8" s="884">
        <v>686.51</v>
      </c>
      <c r="DP8" s="885">
        <v>694.1</v>
      </c>
      <c r="DQ8" s="883">
        <v>706.17</v>
      </c>
      <c r="DR8" s="883">
        <v>718.54</v>
      </c>
      <c r="DS8" s="884">
        <v>718.99</v>
      </c>
      <c r="DT8" s="885">
        <v>720.94</v>
      </c>
      <c r="DU8" s="883">
        <v>725.82</v>
      </c>
      <c r="DV8" s="883">
        <v>737.53</v>
      </c>
      <c r="DW8" s="884">
        <v>744.72</v>
      </c>
      <c r="DX8" s="885">
        <v>754.07</v>
      </c>
      <c r="DY8" s="883">
        <v>755.1</v>
      </c>
      <c r="DZ8" s="883">
        <v>766.33</v>
      </c>
      <c r="EA8" s="884">
        <v>770.44</v>
      </c>
      <c r="EB8" s="885">
        <v>778.06</v>
      </c>
      <c r="EC8" s="883">
        <v>780.49</v>
      </c>
      <c r="ED8" s="883">
        <v>798.39</v>
      </c>
      <c r="EE8" s="884">
        <v>799.72</v>
      </c>
      <c r="EF8" s="885">
        <v>802.29</v>
      </c>
      <c r="EG8" s="883">
        <v>811.14</v>
      </c>
      <c r="EH8" s="883">
        <v>821.33</v>
      </c>
      <c r="EI8" s="884">
        <v>824.47</v>
      </c>
      <c r="EJ8" s="885">
        <v>828.38</v>
      </c>
      <c r="EK8" s="883">
        <v>833.59</v>
      </c>
      <c r="EL8" s="883">
        <v>844.93</v>
      </c>
      <c r="EM8" s="884">
        <v>845.07</v>
      </c>
      <c r="EN8" s="885">
        <v>849.84</v>
      </c>
      <c r="EO8" s="883">
        <v>853.83</v>
      </c>
      <c r="EP8" s="883">
        <v>869.35</v>
      </c>
      <c r="EQ8" s="884">
        <v>869.57</v>
      </c>
      <c r="ER8" s="885">
        <v>871.75</v>
      </c>
      <c r="ES8" s="883">
        <v>874.82</v>
      </c>
      <c r="ET8" s="883">
        <v>893.52</v>
      </c>
      <c r="EU8" s="884">
        <v>895.08</v>
      </c>
      <c r="EV8" s="885">
        <v>898.38</v>
      </c>
      <c r="EW8" s="883">
        <v>900.9</v>
      </c>
      <c r="EX8" s="883">
        <v>920.24</v>
      </c>
      <c r="EY8" s="884">
        <v>922.38</v>
      </c>
      <c r="EZ8" s="885">
        <v>926.33</v>
      </c>
      <c r="FA8" s="883">
        <v>929.06</v>
      </c>
      <c r="FB8" s="883">
        <v>946.27</v>
      </c>
      <c r="FC8" s="884">
        <v>946.67</v>
      </c>
      <c r="FD8" s="885">
        <v>948.17</v>
      </c>
      <c r="FE8" s="883">
        <v>952.07</v>
      </c>
      <c r="FF8" s="883">
        <v>968.29</v>
      </c>
      <c r="FG8" s="884">
        <v>970.05</v>
      </c>
      <c r="FH8" s="885">
        <v>967.86</v>
      </c>
      <c r="FI8" s="883">
        <v>972.35</v>
      </c>
      <c r="FJ8" s="883">
        <v>981.61</v>
      </c>
      <c r="FK8" s="884">
        <v>992.51</v>
      </c>
      <c r="FL8" s="885">
        <v>997.24</v>
      </c>
      <c r="FM8" s="883">
        <v>1004.15</v>
      </c>
      <c r="FN8" s="883">
        <v>1030.73</v>
      </c>
      <c r="FO8" s="884">
        <v>1034.1500000000001</v>
      </c>
      <c r="FP8" s="885">
        <v>1038.1199999999999</v>
      </c>
      <c r="FQ8" s="883">
        <v>1041.2</v>
      </c>
      <c r="FR8" s="883">
        <v>1043.92</v>
      </c>
      <c r="FS8" s="884">
        <v>1048.97</v>
      </c>
      <c r="FT8" s="885">
        <v>1056.25</v>
      </c>
      <c r="FU8" s="883">
        <v>1079.72</v>
      </c>
      <c r="FV8" s="883">
        <v>1106.5</v>
      </c>
      <c r="FW8" s="884">
        <v>1121.8900000000001</v>
      </c>
      <c r="FX8" s="885">
        <v>1133.29</v>
      </c>
      <c r="FY8" s="883">
        <v>1146.8800000000001</v>
      </c>
      <c r="FZ8" s="883">
        <v>1151.93</v>
      </c>
      <c r="GA8" s="884">
        <v>1167.4100000000001</v>
      </c>
      <c r="GB8" s="885">
        <v>1186.3</v>
      </c>
      <c r="GC8" s="883">
        <v>1197.43</v>
      </c>
      <c r="GD8" s="883">
        <v>1211.96</v>
      </c>
      <c r="GE8" s="884">
        <v>1221.21</v>
      </c>
      <c r="GF8" s="885">
        <v>1233.52</v>
      </c>
      <c r="GG8" s="883">
        <v>1241.42</v>
      </c>
      <c r="GH8" s="883">
        <v>1288.19</v>
      </c>
      <c r="GI8" s="884">
        <v>1297.53</v>
      </c>
      <c r="GJ8" s="885">
        <v>1305.73</v>
      </c>
      <c r="GK8" s="883">
        <v>1313.68</v>
      </c>
      <c r="GL8" s="883">
        <v>1322.4</v>
      </c>
      <c r="GM8" s="884">
        <v>1331</v>
      </c>
      <c r="GN8" s="885">
        <v>1339.59</v>
      </c>
      <c r="GO8" s="883">
        <v>1348.19</v>
      </c>
      <c r="GP8" s="883">
        <v>1356.78</v>
      </c>
      <c r="GQ8" s="884">
        <v>1369.93</v>
      </c>
      <c r="GR8" s="885">
        <v>1375.28</v>
      </c>
      <c r="GS8" s="883">
        <v>1384.3</v>
      </c>
      <c r="GT8" s="883">
        <v>1393.33</v>
      </c>
      <c r="GU8" s="884">
        <v>1402.36</v>
      </c>
      <c r="GV8" s="885">
        <v>1411.03</v>
      </c>
      <c r="GW8" s="883">
        <v>1420.29</v>
      </c>
      <c r="GX8" s="883">
        <v>1429.56</v>
      </c>
      <c r="GY8" s="884">
        <v>1438.82</v>
      </c>
      <c r="GZ8" s="885">
        <v>1447.72</v>
      </c>
      <c r="HA8" s="883">
        <v>1457.22</v>
      </c>
      <c r="HB8" s="883">
        <v>1466.72</v>
      </c>
      <c r="HC8" s="884">
        <v>1476.23</v>
      </c>
      <c r="HD8" s="885">
        <v>1485.36</v>
      </c>
      <c r="HE8" s="883">
        <v>1495.11</v>
      </c>
      <c r="HF8" s="883">
        <v>1504.86</v>
      </c>
      <c r="HG8" s="884">
        <v>1514.61</v>
      </c>
      <c r="HH8" s="885">
        <v>1523.98</v>
      </c>
      <c r="HI8" s="883">
        <v>1533.98</v>
      </c>
      <c r="HJ8" s="883">
        <v>1543.99</v>
      </c>
      <c r="HK8" s="884">
        <v>1553.99</v>
      </c>
      <c r="HL8" s="885">
        <v>1563.6</v>
      </c>
      <c r="HM8" s="883">
        <v>1573.87</v>
      </c>
      <c r="HN8" s="883">
        <v>1584.13</v>
      </c>
      <c r="HO8" s="884">
        <v>1594.39</v>
      </c>
      <c r="HP8" s="885">
        <v>1604.26</v>
      </c>
      <c r="HQ8" s="883">
        <v>1614.79</v>
      </c>
      <c r="HR8" s="883">
        <v>1625.32</v>
      </c>
      <c r="HS8" s="884">
        <v>1635.85</v>
      </c>
      <c r="HT8" s="885">
        <v>1645.97</v>
      </c>
      <c r="HU8" s="883">
        <v>1656.77</v>
      </c>
      <c r="HV8" s="883">
        <v>1667.58</v>
      </c>
      <c r="HW8" s="884">
        <v>1678.38</v>
      </c>
      <c r="HX8" s="885">
        <v>1688.76</v>
      </c>
      <c r="HY8" s="883">
        <v>1699.85</v>
      </c>
      <c r="HZ8" s="883">
        <v>1710.93</v>
      </c>
      <c r="IA8" s="884">
        <v>1722.02</v>
      </c>
      <c r="IB8" s="885">
        <v>1732.67</v>
      </c>
      <c r="IC8" s="883">
        <v>1744.04</v>
      </c>
      <c r="ID8" s="883">
        <v>1755.42</v>
      </c>
      <c r="IE8" s="884">
        <v>1766.79</v>
      </c>
      <c r="IF8" s="885">
        <v>1777.72</v>
      </c>
      <c r="IG8" s="883">
        <v>1789.39</v>
      </c>
      <c r="IH8" s="883">
        <v>1801.06</v>
      </c>
      <c r="II8" s="884">
        <v>1812.73</v>
      </c>
      <c r="IJ8" s="885">
        <v>1823.94</v>
      </c>
      <c r="IK8" s="883">
        <v>1835.91</v>
      </c>
      <c r="IL8" s="883">
        <v>1847.88</v>
      </c>
      <c r="IM8" s="884">
        <v>1859.86</v>
      </c>
      <c r="IN8" s="885">
        <v>1871.36</v>
      </c>
      <c r="IO8" s="883">
        <v>1883.65</v>
      </c>
      <c r="IP8" s="883">
        <v>1895.93</v>
      </c>
      <c r="IQ8" s="884">
        <v>1908.21</v>
      </c>
      <c r="IR8" s="885">
        <v>1920.02</v>
      </c>
      <c r="IS8" s="883">
        <v>1932.62</v>
      </c>
      <c r="IT8" s="883">
        <v>1945.22</v>
      </c>
      <c r="IU8" s="884">
        <v>1957.83</v>
      </c>
      <c r="IV8" s="885">
        <v>1969.94</v>
      </c>
      <c r="IW8" s="883">
        <v>1982.87</v>
      </c>
      <c r="IX8" s="883">
        <v>1995.8</v>
      </c>
      <c r="IY8" s="884">
        <v>2008.73</v>
      </c>
      <c r="IZ8" s="885">
        <v>2021.16</v>
      </c>
      <c r="JA8" s="883">
        <v>2034.42</v>
      </c>
      <c r="JB8" s="883">
        <v>2047.69</v>
      </c>
      <c r="JC8" s="884">
        <v>2060.96</v>
      </c>
      <c r="JD8" s="885">
        <v>2073.71</v>
      </c>
      <c r="JE8" s="883">
        <v>2087.3200000000002</v>
      </c>
      <c r="JF8" s="883">
        <v>2100.9299999999998</v>
      </c>
      <c r="JG8" s="884">
        <v>2114.54</v>
      </c>
      <c r="JH8" s="885">
        <v>2127.62</v>
      </c>
      <c r="JI8" s="883">
        <v>2141.59</v>
      </c>
      <c r="JJ8" s="883">
        <v>2155.5500000000002</v>
      </c>
      <c r="JK8" s="884">
        <v>2169.52</v>
      </c>
      <c r="JL8" s="885">
        <v>2182.94</v>
      </c>
      <c r="JM8" s="883">
        <v>2197.27</v>
      </c>
      <c r="JN8" s="883">
        <v>2211.6</v>
      </c>
      <c r="JO8" s="884">
        <v>2225.9299999999998</v>
      </c>
      <c r="JP8" s="885">
        <v>2239.6999999999998</v>
      </c>
      <c r="JQ8" s="883">
        <v>2254.4</v>
      </c>
      <c r="JR8" s="883">
        <v>2269.1</v>
      </c>
      <c r="JS8" s="884">
        <v>2283.8000000000002</v>
      </c>
      <c r="JT8" s="885">
        <v>2297.9299999999998</v>
      </c>
      <c r="JU8" s="883">
        <v>2313.0100000000002</v>
      </c>
      <c r="JV8" s="883">
        <v>2328.1</v>
      </c>
      <c r="JW8" s="884">
        <v>2343.1799999999998</v>
      </c>
      <c r="JX8" s="885">
        <v>2357.6799999999998</v>
      </c>
      <c r="JY8" s="883">
        <v>2373.15</v>
      </c>
      <c r="JZ8" s="883">
        <v>2388.63</v>
      </c>
      <c r="KA8" s="884">
        <v>2404.1</v>
      </c>
      <c r="KB8" s="885">
        <v>2418.98</v>
      </c>
      <c r="KC8" s="883">
        <v>2434.85</v>
      </c>
      <c r="KD8" s="883">
        <v>2450.73</v>
      </c>
      <c r="KE8" s="884">
        <v>2466.61</v>
      </c>
      <c r="KF8" s="885">
        <v>2481.87</v>
      </c>
      <c r="KG8" s="883">
        <v>2498.16</v>
      </c>
      <c r="KH8" s="883">
        <v>2514.4499999999998</v>
      </c>
      <c r="KI8" s="884">
        <v>2530.7399999999998</v>
      </c>
      <c r="KJ8" s="885">
        <v>2546.4</v>
      </c>
      <c r="KK8" s="883">
        <v>2563.11</v>
      </c>
      <c r="KL8" s="883">
        <v>2579.83</v>
      </c>
      <c r="KM8" s="884">
        <v>2596.54</v>
      </c>
      <c r="KN8" s="885">
        <v>2612.6</v>
      </c>
      <c r="KO8" s="883">
        <v>2629.75</v>
      </c>
      <c r="KP8" s="883">
        <v>2646.9</v>
      </c>
      <c r="KQ8" s="884">
        <v>2664.05</v>
      </c>
      <c r="KR8" s="885">
        <v>2680.53</v>
      </c>
      <c r="KS8" s="883">
        <v>2698.13</v>
      </c>
      <c r="KT8" s="883">
        <v>2715.72</v>
      </c>
      <c r="KU8" s="884">
        <v>2733.32</v>
      </c>
      <c r="KV8" s="885">
        <v>2750.23</v>
      </c>
      <c r="KW8" s="883">
        <v>2768.28</v>
      </c>
      <c r="KX8" s="883">
        <v>2786.33</v>
      </c>
      <c r="KY8" s="884">
        <v>2804.38</v>
      </c>
      <c r="KZ8" s="885">
        <v>2821.73</v>
      </c>
      <c r="LA8" s="883">
        <v>2840.25</v>
      </c>
      <c r="LB8" s="883">
        <v>2858.78</v>
      </c>
      <c r="LC8" s="884">
        <v>2877.3</v>
      </c>
      <c r="LD8" s="885">
        <v>2895.1</v>
      </c>
      <c r="LE8" s="883">
        <v>2914.1</v>
      </c>
      <c r="LF8" s="883">
        <v>2933.1</v>
      </c>
      <c r="LG8" s="884">
        <v>2952.11</v>
      </c>
      <c r="LH8" s="885">
        <v>2970.37</v>
      </c>
      <c r="LI8" s="883">
        <v>2989.87</v>
      </c>
      <c r="LJ8" s="883">
        <v>3009.36</v>
      </c>
      <c r="LK8" s="884">
        <v>3028.86</v>
      </c>
      <c r="LL8" s="885">
        <v>3047.6</v>
      </c>
      <c r="LM8" s="883">
        <v>3067.6</v>
      </c>
      <c r="LN8" s="883">
        <v>3087.61</v>
      </c>
      <c r="LO8" s="884">
        <v>3107.61</v>
      </c>
      <c r="LP8" s="885">
        <v>3126.84</v>
      </c>
      <c r="LQ8" s="883">
        <v>3147.36</v>
      </c>
      <c r="LR8" s="883">
        <v>3167.89</v>
      </c>
      <c r="LS8" s="884">
        <v>3188.41</v>
      </c>
      <c r="LT8" s="885">
        <v>3208.13</v>
      </c>
      <c r="LU8" s="883">
        <v>3229.19</v>
      </c>
      <c r="LV8" s="883">
        <v>3250.25</v>
      </c>
      <c r="LW8" s="884">
        <v>3271.31</v>
      </c>
      <c r="LX8" s="885">
        <v>3291.55</v>
      </c>
      <c r="LY8" s="883">
        <v>3313.15</v>
      </c>
      <c r="LZ8" s="883">
        <v>3334.76</v>
      </c>
      <c r="MA8" s="884">
        <v>3356.36</v>
      </c>
      <c r="MB8" s="885">
        <v>3377.13</v>
      </c>
      <c r="MC8" s="883">
        <v>3399.29</v>
      </c>
      <c r="MD8" s="883">
        <v>3421.46</v>
      </c>
      <c r="ME8" s="884">
        <v>3443.63</v>
      </c>
      <c r="MF8" s="885">
        <v>3464.93</v>
      </c>
      <c r="MG8" s="883">
        <v>3487.67</v>
      </c>
      <c r="MH8" s="883">
        <v>3510.42</v>
      </c>
      <c r="MI8" s="884">
        <v>3533.16</v>
      </c>
      <c r="MJ8" s="885">
        <v>3555.02</v>
      </c>
      <c r="MK8" s="883">
        <v>3578.35</v>
      </c>
      <c r="ML8" s="883">
        <v>3601.69</v>
      </c>
      <c r="MM8" s="884">
        <v>3625.02</v>
      </c>
      <c r="MN8" s="885">
        <v>3647.45</v>
      </c>
      <c r="MO8" s="883">
        <v>3671.39</v>
      </c>
      <c r="MP8" s="883">
        <v>3695.33</v>
      </c>
      <c r="MQ8" s="884">
        <v>3719.28</v>
      </c>
      <c r="MR8" s="885">
        <v>3742.28</v>
      </c>
      <c r="MS8" s="883">
        <v>3766.85</v>
      </c>
      <c r="MT8" s="883">
        <v>3791.41</v>
      </c>
      <c r="MU8" s="884">
        <v>3815.98</v>
      </c>
      <c r="MV8" s="885">
        <v>3839.58</v>
      </c>
      <c r="MW8" s="883">
        <v>3864.79</v>
      </c>
      <c r="MX8" s="883">
        <v>3889.99</v>
      </c>
      <c r="MY8" s="884">
        <v>3915.19</v>
      </c>
      <c r="MZ8" s="885">
        <v>3939.41</v>
      </c>
      <c r="NA8" s="883">
        <v>3965.27</v>
      </c>
      <c r="NB8" s="883">
        <v>3991.13</v>
      </c>
      <c r="NC8" s="884">
        <v>4016.99</v>
      </c>
      <c r="ND8" s="885">
        <v>4041.84</v>
      </c>
      <c r="NE8" s="883">
        <v>4068.37</v>
      </c>
      <c r="NF8" s="883">
        <v>4094.9</v>
      </c>
      <c r="NG8" s="884">
        <v>4121.43</v>
      </c>
      <c r="NH8" s="885">
        <v>4146.92</v>
      </c>
      <c r="NI8" s="883">
        <v>4174.1400000000003</v>
      </c>
      <c r="NJ8" s="883">
        <v>4201.37</v>
      </c>
      <c r="NK8" s="884">
        <v>4228.59</v>
      </c>
      <c r="NL8" s="885">
        <v>4254.74</v>
      </c>
      <c r="NM8" s="883">
        <v>4282.67</v>
      </c>
      <c r="NN8" s="883">
        <v>4310.6000000000004</v>
      </c>
      <c r="NO8" s="884">
        <v>4338.53</v>
      </c>
      <c r="NP8" s="885">
        <v>4365.37</v>
      </c>
      <c r="NQ8" s="883">
        <v>4394.0200000000004</v>
      </c>
      <c r="NR8" s="883">
        <v>4422.68</v>
      </c>
      <c r="NS8" s="884">
        <v>4451.33</v>
      </c>
      <c r="NT8" s="885">
        <v>4478.87</v>
      </c>
      <c r="NU8" s="883">
        <v>4508.2700000000004</v>
      </c>
      <c r="NV8" s="883">
        <v>4537.67</v>
      </c>
      <c r="NW8" s="884">
        <v>4567.0600000000004</v>
      </c>
      <c r="NX8" s="885">
        <v>4595.32</v>
      </c>
      <c r="NY8" s="883">
        <v>4625.4799999999996</v>
      </c>
      <c r="NZ8" s="883">
        <v>4655.6499999999996</v>
      </c>
      <c r="OA8" s="884">
        <v>4685.8100000000004</v>
      </c>
      <c r="OB8" s="885">
        <v>4714.8</v>
      </c>
      <c r="OC8" s="883">
        <v>4745.74</v>
      </c>
      <c r="OD8" s="883">
        <v>4776.6899999999996</v>
      </c>
      <c r="OE8" s="884">
        <v>4807.6400000000003</v>
      </c>
      <c r="OF8" s="885">
        <v>4837.38</v>
      </c>
      <c r="OG8" s="883">
        <v>4869.13</v>
      </c>
      <c r="OH8" s="883">
        <v>4900.8900000000003</v>
      </c>
      <c r="OI8" s="884">
        <v>4932.6400000000003</v>
      </c>
      <c r="OJ8" s="885">
        <v>4963.1499999999996</v>
      </c>
      <c r="OK8" s="883">
        <v>4995.7299999999996</v>
      </c>
      <c r="OL8" s="883">
        <v>5028.3100000000004</v>
      </c>
      <c r="OM8" s="884">
        <v>5060.8900000000003</v>
      </c>
      <c r="ON8" s="885">
        <v>5092.1899999999996</v>
      </c>
      <c r="OO8" s="883">
        <v>5125.62</v>
      </c>
      <c r="OP8" s="883">
        <v>5159.04</v>
      </c>
      <c r="OQ8" s="884">
        <v>5192.47</v>
      </c>
      <c r="OR8" s="885">
        <v>5224.59</v>
      </c>
      <c r="OS8" s="883">
        <v>5258.89</v>
      </c>
      <c r="OT8" s="883">
        <v>5293.18</v>
      </c>
      <c r="OU8" s="884">
        <v>5327.47</v>
      </c>
      <c r="OV8" s="885">
        <v>5360.43</v>
      </c>
      <c r="OW8" s="883">
        <v>5395.62</v>
      </c>
      <c r="OX8" s="883">
        <v>5430.8</v>
      </c>
      <c r="OY8" s="884">
        <v>5465.99</v>
      </c>
      <c r="OZ8" s="885">
        <v>5499.8</v>
      </c>
      <c r="PA8" s="883">
        <v>5535.9</v>
      </c>
      <c r="PB8" s="883">
        <v>5572</v>
      </c>
      <c r="PC8" s="884">
        <v>5608.1</v>
      </c>
      <c r="PD8" s="885">
        <v>5642.8</v>
      </c>
      <c r="PE8" s="883">
        <v>5679.84</v>
      </c>
      <c r="PF8" s="883">
        <v>5716.88</v>
      </c>
      <c r="PG8" s="884">
        <v>5753.91</v>
      </c>
      <c r="PH8" s="885">
        <v>5789.51</v>
      </c>
      <c r="PI8" s="883">
        <v>5827.51</v>
      </c>
      <c r="PJ8" s="883">
        <v>5865.51</v>
      </c>
      <c r="PK8" s="884">
        <v>5903.52</v>
      </c>
      <c r="PL8" s="885">
        <v>5940.04</v>
      </c>
      <c r="PM8" s="883">
        <v>5979.03</v>
      </c>
      <c r="PN8" s="883">
        <v>6018.02</v>
      </c>
      <c r="PO8" s="884">
        <v>6057.01</v>
      </c>
      <c r="PP8" s="885">
        <v>6094.48</v>
      </c>
      <c r="PQ8" s="883">
        <v>6134.48</v>
      </c>
      <c r="PR8" s="883">
        <v>6174.49</v>
      </c>
      <c r="PS8" s="884">
        <v>6214.49</v>
      </c>
      <c r="PT8" s="885">
        <v>6252.93</v>
      </c>
      <c r="PU8" s="883">
        <v>6293.98</v>
      </c>
      <c r="PV8" s="883">
        <v>6335.02</v>
      </c>
      <c r="PW8" s="884">
        <v>6376.07</v>
      </c>
      <c r="PX8" s="885">
        <v>6415.51</v>
      </c>
      <c r="PY8" s="883">
        <v>6457.62</v>
      </c>
      <c r="PZ8" s="883">
        <v>6499.73</v>
      </c>
      <c r="QA8" s="884">
        <v>6541.84</v>
      </c>
      <c r="QB8" s="885">
        <v>6582.31</v>
      </c>
      <c r="QC8" s="883">
        <v>6625.52</v>
      </c>
      <c r="QD8" s="883">
        <v>6668.73</v>
      </c>
      <c r="QE8" s="884">
        <v>6711.93</v>
      </c>
      <c r="QF8" s="885">
        <v>6753.45</v>
      </c>
      <c r="QG8" s="883">
        <v>6797.78</v>
      </c>
      <c r="QH8" s="883">
        <v>6842.11</v>
      </c>
      <c r="QI8" s="884">
        <v>6886.44</v>
      </c>
      <c r="QJ8" s="885">
        <v>6929.04</v>
      </c>
      <c r="QK8" s="883">
        <v>6974.53</v>
      </c>
      <c r="QL8" s="883">
        <v>7020.01</v>
      </c>
      <c r="QM8" s="884">
        <v>7065.49</v>
      </c>
      <c r="QN8" s="885">
        <v>7109.2</v>
      </c>
      <c r="QO8" s="883">
        <v>7155.86</v>
      </c>
      <c r="QP8" s="883">
        <v>7202.53</v>
      </c>
      <c r="QQ8" s="884">
        <v>7249.19</v>
      </c>
      <c r="QR8" s="885">
        <v>7294.04</v>
      </c>
      <c r="QS8" s="883">
        <v>7341.92</v>
      </c>
      <c r="QT8" s="883">
        <v>7389.79</v>
      </c>
      <c r="QU8" s="884">
        <v>7437.67</v>
      </c>
      <c r="QV8" s="885">
        <v>7483.68</v>
      </c>
      <c r="QW8" s="883">
        <v>7532.81</v>
      </c>
      <c r="QX8" s="883">
        <v>7581.93</v>
      </c>
      <c r="QY8" s="884">
        <v>7631.05</v>
      </c>
      <c r="QZ8" s="885">
        <v>7678.26</v>
      </c>
      <c r="RA8" s="883">
        <v>7728.66</v>
      </c>
      <c r="RB8" s="883">
        <v>7779.06</v>
      </c>
      <c r="RC8" s="884">
        <v>7829.46</v>
      </c>
      <c r="RD8" s="885">
        <v>7877.89</v>
      </c>
      <c r="RE8" s="883">
        <v>7929.6</v>
      </c>
      <c r="RF8" s="883">
        <v>7981.31</v>
      </c>
      <c r="RG8" s="884">
        <v>8033.03</v>
      </c>
      <c r="RH8" s="885">
        <v>8082.72</v>
      </c>
      <c r="RI8" s="883">
        <v>8135.77</v>
      </c>
      <c r="RJ8" s="883">
        <v>8188.83</v>
      </c>
      <c r="RK8" s="884">
        <v>8241.8799999999992</v>
      </c>
      <c r="RL8" s="885">
        <v>8292.8700000000008</v>
      </c>
      <c r="RM8" s="883">
        <v>8347.2999999999993</v>
      </c>
      <c r="RN8" s="883">
        <v>8401.74</v>
      </c>
      <c r="RO8" s="884">
        <v>8456.17</v>
      </c>
      <c r="RP8" s="885">
        <v>8508.48</v>
      </c>
      <c r="RQ8" s="883">
        <v>8564.33</v>
      </c>
      <c r="RR8" s="883">
        <v>8620.18</v>
      </c>
      <c r="RS8" s="884">
        <v>8676.0300000000007</v>
      </c>
      <c r="RT8" s="885">
        <v>8729.7000000000007</v>
      </c>
      <c r="RU8" s="883">
        <v>8787.01</v>
      </c>
      <c r="RV8" s="883">
        <v>8844.31</v>
      </c>
      <c r="RW8" s="884">
        <v>8901.61</v>
      </c>
      <c r="RX8" s="885">
        <v>8956.68</v>
      </c>
      <c r="RY8" s="883">
        <v>9015.4699999999993</v>
      </c>
      <c r="RZ8" s="883">
        <v>9074.26</v>
      </c>
      <c r="SA8" s="884">
        <v>9133.0499999999993</v>
      </c>
    </row>
    <row r="9" spans="1:497" s="684" customFormat="1" ht="16.5" thickTop="1" thickBot="1">
      <c r="A9" s="652"/>
      <c r="B9" s="682"/>
      <c r="C9" s="792"/>
      <c r="D9" s="793"/>
      <c r="E9" s="630"/>
      <c r="F9" s="659"/>
      <c r="G9" s="621">
        <v>8</v>
      </c>
      <c r="H9" s="683" t="s">
        <v>77</v>
      </c>
      <c r="I9" s="640">
        <v>8</v>
      </c>
      <c r="J9" s="681" t="s">
        <v>303</v>
      </c>
      <c r="K9" s="791">
        <v>0.15</v>
      </c>
      <c r="L9" s="882">
        <v>268.61</v>
      </c>
      <c r="M9" s="883">
        <v>272.52</v>
      </c>
      <c r="N9" s="883">
        <v>281.67</v>
      </c>
      <c r="O9" s="884">
        <v>285.68</v>
      </c>
      <c r="P9" s="882">
        <v>291.27</v>
      </c>
      <c r="Q9" s="883">
        <v>297.99</v>
      </c>
      <c r="R9" s="883">
        <v>308.49</v>
      </c>
      <c r="S9" s="884">
        <v>311.94</v>
      </c>
      <c r="T9" s="885">
        <v>317.12</v>
      </c>
      <c r="U9" s="883">
        <v>318.98</v>
      </c>
      <c r="V9" s="883">
        <v>328.96</v>
      </c>
      <c r="W9" s="884">
        <v>329.62</v>
      </c>
      <c r="X9" s="885">
        <v>329.81</v>
      </c>
      <c r="Y9" s="883">
        <v>331.82</v>
      </c>
      <c r="Z9" s="883">
        <v>337.99</v>
      </c>
      <c r="AA9" s="884">
        <v>339.43</v>
      </c>
      <c r="AB9" s="885">
        <v>339.85</v>
      </c>
      <c r="AC9" s="883">
        <v>343.07</v>
      </c>
      <c r="AD9" s="883">
        <v>347.13</v>
      </c>
      <c r="AE9" s="884">
        <v>346.95</v>
      </c>
      <c r="AF9" s="885">
        <v>348.18</v>
      </c>
      <c r="AG9" s="883">
        <v>350.26</v>
      </c>
      <c r="AH9" s="883">
        <v>351.95</v>
      </c>
      <c r="AI9" s="884">
        <v>351.5</v>
      </c>
      <c r="AJ9" s="885">
        <v>351.32</v>
      </c>
      <c r="AK9" s="883">
        <v>353.16</v>
      </c>
      <c r="AL9" s="883">
        <v>353.43</v>
      </c>
      <c r="AM9" s="884">
        <v>353.83</v>
      </c>
      <c r="AN9" s="885">
        <v>355.05</v>
      </c>
      <c r="AO9" s="883">
        <v>356.86</v>
      </c>
      <c r="AP9" s="883">
        <v>360.95</v>
      </c>
      <c r="AQ9" s="884">
        <v>363.11</v>
      </c>
      <c r="AR9" s="885">
        <v>366.73</v>
      </c>
      <c r="AS9" s="883">
        <v>370.67</v>
      </c>
      <c r="AT9" s="883">
        <v>374.28</v>
      </c>
      <c r="AU9" s="884">
        <v>375.6</v>
      </c>
      <c r="AV9" s="885">
        <v>380.19</v>
      </c>
      <c r="AW9" s="883">
        <v>383.99</v>
      </c>
      <c r="AX9" s="883">
        <v>387.52</v>
      </c>
      <c r="AY9" s="884">
        <v>388.29</v>
      </c>
      <c r="AZ9" s="885">
        <v>389.13</v>
      </c>
      <c r="BA9" s="883">
        <v>392.24</v>
      </c>
      <c r="BB9" s="883">
        <v>396.69</v>
      </c>
      <c r="BC9" s="884">
        <v>397.57</v>
      </c>
      <c r="BD9" s="885">
        <v>400.37</v>
      </c>
      <c r="BE9" s="883">
        <v>402.16</v>
      </c>
      <c r="BF9" s="883">
        <v>404.98</v>
      </c>
      <c r="BG9" s="884">
        <v>404.39</v>
      </c>
      <c r="BH9" s="885">
        <v>406.6</v>
      </c>
      <c r="BI9" s="883">
        <v>409.86</v>
      </c>
      <c r="BJ9" s="883">
        <v>412.2</v>
      </c>
      <c r="BK9" s="884">
        <v>412.6</v>
      </c>
      <c r="BL9" s="885">
        <v>416.86</v>
      </c>
      <c r="BM9" s="883">
        <v>423.16</v>
      </c>
      <c r="BN9" s="883">
        <v>424.3</v>
      </c>
      <c r="BO9" s="884">
        <v>426.5</v>
      </c>
      <c r="BP9" s="885">
        <v>430.77</v>
      </c>
      <c r="BQ9" s="883">
        <v>434.22</v>
      </c>
      <c r="BR9" s="883">
        <v>437.46</v>
      </c>
      <c r="BS9" s="884">
        <v>439.04</v>
      </c>
      <c r="BT9" s="885">
        <v>443.1</v>
      </c>
      <c r="BU9" s="883">
        <v>449.75</v>
      </c>
      <c r="BV9" s="883">
        <v>453.64</v>
      </c>
      <c r="BW9" s="884">
        <v>453.85</v>
      </c>
      <c r="BX9" s="885">
        <v>455.02</v>
      </c>
      <c r="BY9" s="883">
        <v>458.98</v>
      </c>
      <c r="BZ9" s="883">
        <v>462.87</v>
      </c>
      <c r="CA9" s="884">
        <v>463.99</v>
      </c>
      <c r="CB9" s="885">
        <v>465.98</v>
      </c>
      <c r="CC9" s="883">
        <v>470.03</v>
      </c>
      <c r="CD9" s="883">
        <v>472.01</v>
      </c>
      <c r="CE9" s="884">
        <v>473.15</v>
      </c>
      <c r="CF9" s="885">
        <v>475.97</v>
      </c>
      <c r="CG9" s="883">
        <v>479.55</v>
      </c>
      <c r="CH9" s="883">
        <v>480.64</v>
      </c>
      <c r="CI9" s="884">
        <v>480.07</v>
      </c>
      <c r="CJ9" s="886">
        <v>482.4</v>
      </c>
      <c r="CK9" s="883">
        <v>487.32</v>
      </c>
      <c r="CL9" s="883">
        <v>492.58</v>
      </c>
      <c r="CM9" s="884">
        <v>491.25</v>
      </c>
      <c r="CN9" s="885">
        <v>494.04</v>
      </c>
      <c r="CO9" s="883">
        <v>496.25</v>
      </c>
      <c r="CP9" s="883">
        <v>498.01</v>
      </c>
      <c r="CQ9" s="884">
        <v>498.82</v>
      </c>
      <c r="CR9" s="885">
        <v>500.65</v>
      </c>
      <c r="CS9" s="883">
        <v>501.87</v>
      </c>
      <c r="CT9" s="883">
        <v>505.85</v>
      </c>
      <c r="CU9" s="884">
        <v>507.48</v>
      </c>
      <c r="CV9" s="882">
        <v>509.54</v>
      </c>
      <c r="CW9" s="883">
        <v>517.86</v>
      </c>
      <c r="CX9" s="883">
        <v>523.54</v>
      </c>
      <c r="CY9" s="884">
        <v>523.71</v>
      </c>
      <c r="CZ9" s="885">
        <v>524.83000000000004</v>
      </c>
      <c r="DA9" s="883">
        <v>527.44000000000005</v>
      </c>
      <c r="DB9" s="883">
        <v>530.53</v>
      </c>
      <c r="DC9" s="884">
        <v>535</v>
      </c>
      <c r="DD9" s="885">
        <v>543.14</v>
      </c>
      <c r="DE9" s="883">
        <v>561.95000000000005</v>
      </c>
      <c r="DF9" s="883">
        <v>574.05999999999995</v>
      </c>
      <c r="DG9" s="884">
        <v>587.47</v>
      </c>
      <c r="DH9" s="885">
        <v>594.9</v>
      </c>
      <c r="DI9" s="883">
        <v>598.72</v>
      </c>
      <c r="DJ9" s="883">
        <v>603.91</v>
      </c>
      <c r="DK9" s="884">
        <v>611.03</v>
      </c>
      <c r="DL9" s="885">
        <v>625.48</v>
      </c>
      <c r="DM9" s="883">
        <v>631.20000000000005</v>
      </c>
      <c r="DN9" s="883">
        <v>637.91999999999996</v>
      </c>
      <c r="DO9" s="884">
        <v>647.39</v>
      </c>
      <c r="DP9" s="885">
        <v>651.74</v>
      </c>
      <c r="DQ9" s="883">
        <v>668.81</v>
      </c>
      <c r="DR9" s="883">
        <v>674.55</v>
      </c>
      <c r="DS9" s="884">
        <v>673.9</v>
      </c>
      <c r="DT9" s="885">
        <v>678.85</v>
      </c>
      <c r="DU9" s="883">
        <v>694.86</v>
      </c>
      <c r="DV9" s="883">
        <v>719.14</v>
      </c>
      <c r="DW9" s="884">
        <v>720.13</v>
      </c>
      <c r="DX9" s="885">
        <v>705.76</v>
      </c>
      <c r="DY9" s="883">
        <v>697.72</v>
      </c>
      <c r="DZ9" s="883">
        <v>701.88</v>
      </c>
      <c r="EA9" s="884">
        <v>701.98</v>
      </c>
      <c r="EB9" s="885">
        <v>708.05</v>
      </c>
      <c r="EC9" s="883">
        <v>715.18</v>
      </c>
      <c r="ED9" s="883">
        <v>723.36</v>
      </c>
      <c r="EE9" s="884">
        <v>723.26</v>
      </c>
      <c r="EF9" s="885">
        <v>729.81</v>
      </c>
      <c r="EG9" s="883">
        <v>742.73</v>
      </c>
      <c r="EH9" s="883">
        <v>751.52</v>
      </c>
      <c r="EI9" s="884">
        <v>752.53</v>
      </c>
      <c r="EJ9" s="885">
        <v>758.31</v>
      </c>
      <c r="EK9" s="883">
        <v>763.62</v>
      </c>
      <c r="EL9" s="883">
        <v>764.46</v>
      </c>
      <c r="EM9" s="884">
        <v>765.52</v>
      </c>
      <c r="EN9" s="885">
        <v>772.81</v>
      </c>
      <c r="EO9" s="883">
        <v>776.78</v>
      </c>
      <c r="EP9" s="883">
        <v>781.78</v>
      </c>
      <c r="EQ9" s="884">
        <v>782.77</v>
      </c>
      <c r="ER9" s="885">
        <v>789.65</v>
      </c>
      <c r="ES9" s="883">
        <v>794.6</v>
      </c>
      <c r="ET9" s="883">
        <v>799.78</v>
      </c>
      <c r="EU9" s="884">
        <v>800.7</v>
      </c>
      <c r="EV9" s="885">
        <v>807.1</v>
      </c>
      <c r="EW9" s="883">
        <v>804.97</v>
      </c>
      <c r="EX9" s="883">
        <v>809.36</v>
      </c>
      <c r="EY9" s="884">
        <v>806.3</v>
      </c>
      <c r="EZ9" s="885">
        <v>809.87</v>
      </c>
      <c r="FA9" s="883">
        <v>812.8</v>
      </c>
      <c r="FB9" s="883">
        <v>824.03</v>
      </c>
      <c r="FC9" s="884">
        <v>821.98</v>
      </c>
      <c r="FD9" s="885">
        <v>828.34</v>
      </c>
      <c r="FE9" s="883">
        <v>836.42</v>
      </c>
      <c r="FF9" s="883">
        <v>845.12</v>
      </c>
      <c r="FG9" s="884">
        <v>846.76</v>
      </c>
      <c r="FH9" s="885">
        <v>844.46</v>
      </c>
      <c r="FI9" s="883">
        <v>855.23</v>
      </c>
      <c r="FJ9" s="883">
        <v>867.57</v>
      </c>
      <c r="FK9" s="884">
        <v>879.62</v>
      </c>
      <c r="FL9" s="885">
        <v>886.33</v>
      </c>
      <c r="FM9" s="883">
        <v>890.72</v>
      </c>
      <c r="FN9" s="883">
        <v>896.58</v>
      </c>
      <c r="FO9" s="884">
        <v>893.69</v>
      </c>
      <c r="FP9" s="885">
        <v>897.27</v>
      </c>
      <c r="FQ9" s="883">
        <v>901</v>
      </c>
      <c r="FR9" s="883">
        <v>904.37</v>
      </c>
      <c r="FS9" s="884">
        <v>911.27</v>
      </c>
      <c r="FT9" s="885">
        <v>928.87</v>
      </c>
      <c r="FU9" s="883">
        <v>967.68</v>
      </c>
      <c r="FV9" s="883">
        <v>1000.71</v>
      </c>
      <c r="FW9" s="884">
        <v>1027.8699999999999</v>
      </c>
      <c r="FX9" s="885">
        <v>1064.57</v>
      </c>
      <c r="FY9" s="883">
        <v>1091.01</v>
      </c>
      <c r="FZ9" s="883">
        <v>1102.4000000000001</v>
      </c>
      <c r="GA9" s="884">
        <v>1104.72</v>
      </c>
      <c r="GB9" s="885">
        <v>1119.0899999999999</v>
      </c>
      <c r="GC9" s="883">
        <v>1131.93</v>
      </c>
      <c r="GD9" s="883">
        <v>1145.32</v>
      </c>
      <c r="GE9" s="884">
        <v>1145.95</v>
      </c>
      <c r="GF9" s="885">
        <v>1160.26</v>
      </c>
      <c r="GG9" s="883">
        <v>1162.18</v>
      </c>
      <c r="GH9" s="883">
        <v>1168.01</v>
      </c>
      <c r="GI9" s="884">
        <v>1169.2</v>
      </c>
      <c r="GJ9" s="885">
        <v>1176.5999999999999</v>
      </c>
      <c r="GK9" s="883">
        <v>1192.78</v>
      </c>
      <c r="GL9" s="883">
        <v>1204.2</v>
      </c>
      <c r="GM9" s="884">
        <v>1212.03</v>
      </c>
      <c r="GN9" s="885">
        <v>1219.8499999999999</v>
      </c>
      <c r="GO9" s="883">
        <v>1227.68</v>
      </c>
      <c r="GP9" s="883">
        <v>1235.51</v>
      </c>
      <c r="GQ9" s="884">
        <v>1247.48</v>
      </c>
      <c r="GR9" s="885">
        <v>1252.3499999999999</v>
      </c>
      <c r="GS9" s="883">
        <v>1260.57</v>
      </c>
      <c r="GT9" s="883">
        <v>1268.79</v>
      </c>
      <c r="GU9" s="884">
        <v>1277.01</v>
      </c>
      <c r="GV9" s="885">
        <v>1284.9100000000001</v>
      </c>
      <c r="GW9" s="883">
        <v>1293.3399999999999</v>
      </c>
      <c r="GX9" s="883">
        <v>1301.78</v>
      </c>
      <c r="GY9" s="884">
        <v>1310.21</v>
      </c>
      <c r="GZ9" s="885">
        <v>1318.32</v>
      </c>
      <c r="HA9" s="883">
        <v>1326.97</v>
      </c>
      <c r="HB9" s="883">
        <v>1335.62</v>
      </c>
      <c r="HC9" s="884">
        <v>1344.28</v>
      </c>
      <c r="HD9" s="885">
        <v>1352.59</v>
      </c>
      <c r="HE9" s="883">
        <v>1361.47</v>
      </c>
      <c r="HF9" s="883">
        <v>1370.35</v>
      </c>
      <c r="HG9" s="884">
        <v>1379.23</v>
      </c>
      <c r="HH9" s="885">
        <v>1387.76</v>
      </c>
      <c r="HI9" s="883">
        <v>1396.87</v>
      </c>
      <c r="HJ9" s="883">
        <v>1405.98</v>
      </c>
      <c r="HK9" s="884">
        <v>1415.09</v>
      </c>
      <c r="HL9" s="885">
        <v>1423.84</v>
      </c>
      <c r="HM9" s="883">
        <v>1433.19</v>
      </c>
      <c r="HN9" s="883">
        <v>1442.54</v>
      </c>
      <c r="HO9" s="884">
        <v>1451.88</v>
      </c>
      <c r="HP9" s="885">
        <v>1460.86</v>
      </c>
      <c r="HQ9" s="883">
        <v>1470.45</v>
      </c>
      <c r="HR9" s="883">
        <v>1480.04</v>
      </c>
      <c r="HS9" s="884">
        <v>1489.63</v>
      </c>
      <c r="HT9" s="885">
        <v>1498.85</v>
      </c>
      <c r="HU9" s="883">
        <v>1508.68</v>
      </c>
      <c r="HV9" s="883">
        <v>1518.52</v>
      </c>
      <c r="HW9" s="884">
        <v>1528.36</v>
      </c>
      <c r="HX9" s="885">
        <v>1537.82</v>
      </c>
      <c r="HY9" s="883">
        <v>1547.91</v>
      </c>
      <c r="HZ9" s="883">
        <v>1558</v>
      </c>
      <c r="IA9" s="884">
        <v>1568.1</v>
      </c>
      <c r="IB9" s="885">
        <v>1577.8</v>
      </c>
      <c r="IC9" s="883">
        <v>1588.16</v>
      </c>
      <c r="ID9" s="883">
        <v>1598.51</v>
      </c>
      <c r="IE9" s="884">
        <v>1608.87</v>
      </c>
      <c r="IF9" s="885">
        <v>1618.82</v>
      </c>
      <c r="IG9" s="883">
        <v>1629.45</v>
      </c>
      <c r="IH9" s="883">
        <v>1640.07</v>
      </c>
      <c r="II9" s="884">
        <v>1650.7</v>
      </c>
      <c r="IJ9" s="885">
        <v>1660.91</v>
      </c>
      <c r="IK9" s="883">
        <v>1671.81</v>
      </c>
      <c r="IL9" s="883">
        <v>1682.72</v>
      </c>
      <c r="IM9" s="884">
        <v>1693.62</v>
      </c>
      <c r="IN9" s="885">
        <v>1704.09</v>
      </c>
      <c r="IO9" s="883">
        <v>1715.28</v>
      </c>
      <c r="IP9" s="883">
        <v>1726.47</v>
      </c>
      <c r="IQ9" s="884">
        <v>1737.65</v>
      </c>
      <c r="IR9" s="885">
        <v>1748.4</v>
      </c>
      <c r="IS9" s="883">
        <v>1759.88</v>
      </c>
      <c r="IT9" s="883">
        <v>1771.35</v>
      </c>
      <c r="IU9" s="884">
        <v>1782.83</v>
      </c>
      <c r="IV9" s="885">
        <v>1793.86</v>
      </c>
      <c r="IW9" s="883">
        <v>1805.63</v>
      </c>
      <c r="IX9" s="883">
        <v>1817.41</v>
      </c>
      <c r="IY9" s="884">
        <v>1829.18</v>
      </c>
      <c r="IZ9" s="885">
        <v>1840.5</v>
      </c>
      <c r="JA9" s="883">
        <v>1852.58</v>
      </c>
      <c r="JB9" s="883">
        <v>1864.66</v>
      </c>
      <c r="JC9" s="884">
        <v>1876.74</v>
      </c>
      <c r="JD9" s="885">
        <v>1888.35</v>
      </c>
      <c r="JE9" s="883">
        <v>1900.75</v>
      </c>
      <c r="JF9" s="883">
        <v>1913.14</v>
      </c>
      <c r="JG9" s="884">
        <v>1925.54</v>
      </c>
      <c r="JH9" s="885">
        <v>1937.45</v>
      </c>
      <c r="JI9" s="883">
        <v>1950.17</v>
      </c>
      <c r="JJ9" s="883">
        <v>1962.88</v>
      </c>
      <c r="JK9" s="884">
        <v>1975.6</v>
      </c>
      <c r="JL9" s="885">
        <v>1987.82</v>
      </c>
      <c r="JM9" s="883">
        <v>2000.87</v>
      </c>
      <c r="JN9" s="883">
        <v>2013.92</v>
      </c>
      <c r="JO9" s="884">
        <v>2026.97</v>
      </c>
      <c r="JP9" s="885">
        <v>2039.51</v>
      </c>
      <c r="JQ9" s="883">
        <v>2052.89</v>
      </c>
      <c r="JR9" s="883">
        <v>2066.2800000000002</v>
      </c>
      <c r="JS9" s="884">
        <v>2079.67</v>
      </c>
      <c r="JT9" s="885">
        <v>2092.5300000000002</v>
      </c>
      <c r="JU9" s="883">
        <v>2106.27</v>
      </c>
      <c r="JV9" s="883">
        <v>2120.0100000000002</v>
      </c>
      <c r="JW9" s="884">
        <v>2133.7399999999998</v>
      </c>
      <c r="JX9" s="885">
        <v>2146.94</v>
      </c>
      <c r="JY9" s="883">
        <v>2161.0300000000002</v>
      </c>
      <c r="JZ9" s="883">
        <v>2175.13</v>
      </c>
      <c r="KA9" s="884">
        <v>2189.2199999999998</v>
      </c>
      <c r="KB9" s="885">
        <v>2202.7600000000002</v>
      </c>
      <c r="KC9" s="883">
        <v>2217.2199999999998</v>
      </c>
      <c r="KD9" s="883">
        <v>2231.6799999999998</v>
      </c>
      <c r="KE9" s="884">
        <v>2246.14</v>
      </c>
      <c r="KF9" s="885">
        <v>2260.0300000000002</v>
      </c>
      <c r="KG9" s="883">
        <v>2274.87</v>
      </c>
      <c r="KH9" s="883">
        <v>2289.6999999999998</v>
      </c>
      <c r="KI9" s="884">
        <v>2304.54</v>
      </c>
      <c r="KJ9" s="885">
        <v>2318.79</v>
      </c>
      <c r="KK9" s="883">
        <v>2334.0100000000002</v>
      </c>
      <c r="KL9" s="883">
        <v>2349.23</v>
      </c>
      <c r="KM9" s="884">
        <v>2364.4499999999998</v>
      </c>
      <c r="KN9" s="885">
        <v>2379.08</v>
      </c>
      <c r="KO9" s="883">
        <v>2394.6999999999998</v>
      </c>
      <c r="KP9" s="883">
        <v>2410.31</v>
      </c>
      <c r="KQ9" s="884">
        <v>2425.9299999999998</v>
      </c>
      <c r="KR9" s="885">
        <v>2440.94</v>
      </c>
      <c r="KS9" s="883">
        <v>2456.96</v>
      </c>
      <c r="KT9" s="883">
        <v>2472.98</v>
      </c>
      <c r="KU9" s="884">
        <v>2489</v>
      </c>
      <c r="KV9" s="885">
        <v>2504.4</v>
      </c>
      <c r="KW9" s="883">
        <v>2520.84</v>
      </c>
      <c r="KX9" s="883">
        <v>2537.2800000000002</v>
      </c>
      <c r="KY9" s="884">
        <v>2553.7199999999998</v>
      </c>
      <c r="KZ9" s="885">
        <v>2569.52</v>
      </c>
      <c r="LA9" s="883">
        <v>2586.38</v>
      </c>
      <c r="LB9" s="883">
        <v>2603.25</v>
      </c>
      <c r="LC9" s="884">
        <v>2620.12</v>
      </c>
      <c r="LD9" s="885">
        <v>2636.32</v>
      </c>
      <c r="LE9" s="883">
        <v>2653.63</v>
      </c>
      <c r="LF9" s="883">
        <v>2670.93</v>
      </c>
      <c r="LG9" s="884">
        <v>2688.24</v>
      </c>
      <c r="LH9" s="885">
        <v>2704.87</v>
      </c>
      <c r="LI9" s="883">
        <v>2722.62</v>
      </c>
      <c r="LJ9" s="883">
        <v>2740.38</v>
      </c>
      <c r="LK9" s="884">
        <v>2758.13</v>
      </c>
      <c r="LL9" s="885">
        <v>2775.2</v>
      </c>
      <c r="LM9" s="883">
        <v>2793.41</v>
      </c>
      <c r="LN9" s="883">
        <v>2811.63</v>
      </c>
      <c r="LO9" s="884">
        <v>2829.84</v>
      </c>
      <c r="LP9" s="885">
        <v>2847.35</v>
      </c>
      <c r="LQ9" s="883">
        <v>2866.04</v>
      </c>
      <c r="LR9" s="883">
        <v>2884.73</v>
      </c>
      <c r="LS9" s="884">
        <v>2903.42</v>
      </c>
      <c r="LT9" s="885">
        <v>2921.38</v>
      </c>
      <c r="LU9" s="883">
        <v>2940.56</v>
      </c>
      <c r="LV9" s="883">
        <v>2959.73</v>
      </c>
      <c r="LW9" s="884">
        <v>2978.91</v>
      </c>
      <c r="LX9" s="885">
        <v>2997.34</v>
      </c>
      <c r="LY9" s="883">
        <v>3017.01</v>
      </c>
      <c r="LZ9" s="883">
        <v>3036.69</v>
      </c>
      <c r="MA9" s="884">
        <v>3056.36</v>
      </c>
      <c r="MB9" s="885">
        <v>3075.27</v>
      </c>
      <c r="MC9" s="883">
        <v>3095.45</v>
      </c>
      <c r="MD9" s="883">
        <v>3115.64</v>
      </c>
      <c r="ME9" s="884">
        <v>3135.83</v>
      </c>
      <c r="MF9" s="885">
        <v>3155.23</v>
      </c>
      <c r="MG9" s="883">
        <v>3175.94</v>
      </c>
      <c r="MH9" s="883">
        <v>3196.65</v>
      </c>
      <c r="MI9" s="884">
        <v>3217.36</v>
      </c>
      <c r="MJ9" s="885">
        <v>3237.26</v>
      </c>
      <c r="MK9" s="883">
        <v>3258.51</v>
      </c>
      <c r="ML9" s="883">
        <v>3279.76</v>
      </c>
      <c r="MM9" s="884">
        <v>3301.01</v>
      </c>
      <c r="MN9" s="885">
        <v>3321.43</v>
      </c>
      <c r="MO9" s="883">
        <v>3343.23</v>
      </c>
      <c r="MP9" s="883">
        <v>3365.03</v>
      </c>
      <c r="MQ9" s="884">
        <v>3386.84</v>
      </c>
      <c r="MR9" s="885">
        <v>3407.79</v>
      </c>
      <c r="MS9" s="883">
        <v>3430.16</v>
      </c>
      <c r="MT9" s="883">
        <v>3452.52</v>
      </c>
      <c r="MU9" s="884">
        <v>3474.89</v>
      </c>
      <c r="MV9" s="885">
        <v>3496.39</v>
      </c>
      <c r="MW9" s="883">
        <v>3519.34</v>
      </c>
      <c r="MX9" s="883">
        <v>3542.29</v>
      </c>
      <c r="MY9" s="884">
        <v>3565.24</v>
      </c>
      <c r="MZ9" s="885">
        <v>3587.3</v>
      </c>
      <c r="NA9" s="883">
        <v>3610.84</v>
      </c>
      <c r="NB9" s="883">
        <v>3634.39</v>
      </c>
      <c r="NC9" s="884">
        <v>3657.94</v>
      </c>
      <c r="ND9" s="885">
        <v>3680.57</v>
      </c>
      <c r="NE9" s="883">
        <v>3704.72</v>
      </c>
      <c r="NF9" s="883">
        <v>3728.88</v>
      </c>
      <c r="NG9" s="884">
        <v>3753.04</v>
      </c>
      <c r="NH9" s="885">
        <v>3776.26</v>
      </c>
      <c r="NI9" s="883">
        <v>3801.05</v>
      </c>
      <c r="NJ9" s="883">
        <v>3825.83</v>
      </c>
      <c r="NK9" s="884">
        <v>3850.62</v>
      </c>
      <c r="NL9" s="885">
        <v>3874.44</v>
      </c>
      <c r="NM9" s="883">
        <v>3899.87</v>
      </c>
      <c r="NN9" s="883">
        <v>3925.31</v>
      </c>
      <c r="NO9" s="884">
        <v>3950.74</v>
      </c>
      <c r="NP9" s="885">
        <v>3975.18</v>
      </c>
      <c r="NQ9" s="883">
        <v>4001.27</v>
      </c>
      <c r="NR9" s="883">
        <v>4027.36</v>
      </c>
      <c r="NS9" s="884">
        <v>4053.46</v>
      </c>
      <c r="NT9" s="885">
        <v>4078.53</v>
      </c>
      <c r="NU9" s="883">
        <v>4105.3</v>
      </c>
      <c r="NV9" s="883">
        <v>4132.08</v>
      </c>
      <c r="NW9" s="884">
        <v>4158.8500000000004</v>
      </c>
      <c r="NX9" s="885">
        <v>4184.57</v>
      </c>
      <c r="NY9" s="883">
        <v>4212.04</v>
      </c>
      <c r="NZ9" s="883">
        <v>4239.51</v>
      </c>
      <c r="OA9" s="884">
        <v>4266.9799999999996</v>
      </c>
      <c r="OB9" s="885">
        <v>4293.37</v>
      </c>
      <c r="OC9" s="883">
        <v>4321.5600000000004</v>
      </c>
      <c r="OD9" s="883">
        <v>4349.74</v>
      </c>
      <c r="OE9" s="884">
        <v>4377.92</v>
      </c>
      <c r="OF9" s="885">
        <v>4405</v>
      </c>
      <c r="OG9" s="883">
        <v>4433.92</v>
      </c>
      <c r="OH9" s="883">
        <v>4462.83</v>
      </c>
      <c r="OI9" s="884">
        <v>4491.74</v>
      </c>
      <c r="OJ9" s="885">
        <v>4519.53</v>
      </c>
      <c r="OK9" s="883">
        <v>4549.2</v>
      </c>
      <c r="OL9" s="883">
        <v>4578.8599999999997</v>
      </c>
      <c r="OM9" s="884">
        <v>4608.53</v>
      </c>
      <c r="ON9" s="885">
        <v>4637.04</v>
      </c>
      <c r="OO9" s="883">
        <v>4667.4799999999996</v>
      </c>
      <c r="OP9" s="883">
        <v>4697.91</v>
      </c>
      <c r="OQ9" s="884">
        <v>4728.3500000000004</v>
      </c>
      <c r="OR9" s="885">
        <v>4757.6000000000004</v>
      </c>
      <c r="OS9" s="883">
        <v>4788.83</v>
      </c>
      <c r="OT9" s="883">
        <v>4820.0600000000004</v>
      </c>
      <c r="OU9" s="884">
        <v>4851.29</v>
      </c>
      <c r="OV9" s="885">
        <v>4881.3</v>
      </c>
      <c r="OW9" s="883">
        <v>4913.34</v>
      </c>
      <c r="OX9" s="883">
        <v>4945.38</v>
      </c>
      <c r="OY9" s="884">
        <v>4977.42</v>
      </c>
      <c r="OZ9" s="885">
        <v>5008.21</v>
      </c>
      <c r="PA9" s="883">
        <v>5041.09</v>
      </c>
      <c r="PB9" s="883">
        <v>5073.96</v>
      </c>
      <c r="PC9" s="884">
        <v>5106.84</v>
      </c>
      <c r="PD9" s="885">
        <v>5138.43</v>
      </c>
      <c r="PE9" s="883">
        <v>5172.16</v>
      </c>
      <c r="PF9" s="883">
        <v>5205.88</v>
      </c>
      <c r="PG9" s="884">
        <v>5239.6099999999997</v>
      </c>
      <c r="PH9" s="885">
        <v>5272.03</v>
      </c>
      <c r="PI9" s="883">
        <v>5306.63</v>
      </c>
      <c r="PJ9" s="883">
        <v>5341.24</v>
      </c>
      <c r="PK9" s="884">
        <v>5375.84</v>
      </c>
      <c r="PL9" s="885">
        <v>5409.1</v>
      </c>
      <c r="PM9" s="883">
        <v>5444.6</v>
      </c>
      <c r="PN9" s="883">
        <v>5480.11</v>
      </c>
      <c r="PO9" s="884">
        <v>5515.61</v>
      </c>
      <c r="PP9" s="885">
        <v>5549.74</v>
      </c>
      <c r="PQ9" s="883">
        <v>5586.16</v>
      </c>
      <c r="PR9" s="883">
        <v>5622.59</v>
      </c>
      <c r="PS9" s="884">
        <v>5659.02</v>
      </c>
      <c r="PT9" s="885">
        <v>5694.03</v>
      </c>
      <c r="PU9" s="883">
        <v>5731.4</v>
      </c>
      <c r="PV9" s="883">
        <v>5768.78</v>
      </c>
      <c r="PW9" s="884">
        <v>5806.16</v>
      </c>
      <c r="PX9" s="885">
        <v>5842.07</v>
      </c>
      <c r="PY9" s="883">
        <v>5880.42</v>
      </c>
      <c r="PZ9" s="883">
        <v>5918.77</v>
      </c>
      <c r="QA9" s="884">
        <v>5957.12</v>
      </c>
      <c r="QB9" s="885">
        <v>5993.97</v>
      </c>
      <c r="QC9" s="883">
        <v>6033.31</v>
      </c>
      <c r="QD9" s="883">
        <v>6072.66</v>
      </c>
      <c r="QE9" s="884">
        <v>6112</v>
      </c>
      <c r="QF9" s="885">
        <v>6149.81</v>
      </c>
      <c r="QG9" s="883">
        <v>6190.18</v>
      </c>
      <c r="QH9" s="883">
        <v>6230.55</v>
      </c>
      <c r="QI9" s="884">
        <v>6270.91</v>
      </c>
      <c r="QJ9" s="885">
        <v>6309.71</v>
      </c>
      <c r="QK9" s="883">
        <v>6351.12</v>
      </c>
      <c r="QL9" s="883">
        <v>6392.54</v>
      </c>
      <c r="QM9" s="884">
        <v>6433.96</v>
      </c>
      <c r="QN9" s="885">
        <v>6473.76</v>
      </c>
      <c r="QO9" s="883">
        <v>6516.25</v>
      </c>
      <c r="QP9" s="883">
        <v>6558.75</v>
      </c>
      <c r="QQ9" s="884">
        <v>6601.24</v>
      </c>
      <c r="QR9" s="885">
        <v>6642.08</v>
      </c>
      <c r="QS9" s="883">
        <v>6685.67</v>
      </c>
      <c r="QT9" s="883">
        <v>6729.27</v>
      </c>
      <c r="QU9" s="884">
        <v>6772.87</v>
      </c>
      <c r="QV9" s="885">
        <v>6814.77</v>
      </c>
      <c r="QW9" s="883">
        <v>6859.5</v>
      </c>
      <c r="QX9" s="883">
        <v>6904.23</v>
      </c>
      <c r="QY9" s="884">
        <v>6948.97</v>
      </c>
      <c r="QZ9" s="885">
        <v>6991.95</v>
      </c>
      <c r="RA9" s="883">
        <v>7037.85</v>
      </c>
      <c r="RB9" s="883">
        <v>7083.74</v>
      </c>
      <c r="RC9" s="884">
        <v>7129.64</v>
      </c>
      <c r="RD9" s="885">
        <v>7173.74</v>
      </c>
      <c r="RE9" s="883">
        <v>7220.83</v>
      </c>
      <c r="RF9" s="883">
        <v>7267.92</v>
      </c>
      <c r="RG9" s="884">
        <v>7315.01</v>
      </c>
      <c r="RH9" s="885">
        <v>7360.26</v>
      </c>
      <c r="RI9" s="883">
        <v>7408.57</v>
      </c>
      <c r="RJ9" s="883">
        <v>7456.89</v>
      </c>
      <c r="RK9" s="884">
        <v>7505.2</v>
      </c>
      <c r="RL9" s="885">
        <v>7551.63</v>
      </c>
      <c r="RM9" s="883">
        <v>7601.2</v>
      </c>
      <c r="RN9" s="883">
        <v>7650.77</v>
      </c>
      <c r="RO9" s="884">
        <v>7700.34</v>
      </c>
      <c r="RP9" s="885">
        <v>7747.97</v>
      </c>
      <c r="RQ9" s="883">
        <v>7798.83</v>
      </c>
      <c r="RR9" s="883">
        <v>7849.69</v>
      </c>
      <c r="RS9" s="884">
        <v>7900.54</v>
      </c>
      <c r="RT9" s="885">
        <v>7949.42</v>
      </c>
      <c r="RU9" s="883">
        <v>8001.6</v>
      </c>
      <c r="RV9" s="883">
        <v>8053.78</v>
      </c>
      <c r="RW9" s="884">
        <v>8105.96</v>
      </c>
      <c r="RX9" s="885">
        <v>8156.1</v>
      </c>
      <c r="RY9" s="883">
        <v>8209.64</v>
      </c>
      <c r="RZ9" s="883">
        <v>8263.18</v>
      </c>
      <c r="SA9" s="884">
        <v>8316.7099999999991</v>
      </c>
    </row>
    <row r="10" spans="1:497" ht="15.75" thickBot="1">
      <c r="B10" s="682"/>
      <c r="D10" s="794" t="s">
        <v>304</v>
      </c>
      <c r="E10" s="631">
        <f>E8/E7</f>
        <v>1.011458949639787</v>
      </c>
      <c r="G10" s="621">
        <v>9</v>
      </c>
      <c r="H10" s="680" t="s">
        <v>78</v>
      </c>
      <c r="I10" s="640">
        <v>9</v>
      </c>
      <c r="J10" s="681" t="s">
        <v>305</v>
      </c>
      <c r="K10" s="791">
        <v>0.02</v>
      </c>
      <c r="L10" s="882">
        <v>267.29000000000002</v>
      </c>
      <c r="M10" s="883">
        <v>271.45</v>
      </c>
      <c r="N10" s="883">
        <v>280.61</v>
      </c>
      <c r="O10" s="884">
        <v>285.08999999999997</v>
      </c>
      <c r="P10" s="882">
        <v>290.51</v>
      </c>
      <c r="Q10" s="883">
        <v>297.43</v>
      </c>
      <c r="R10" s="883">
        <v>307.88</v>
      </c>
      <c r="S10" s="884">
        <v>311.66000000000003</v>
      </c>
      <c r="T10" s="885">
        <v>316.52</v>
      </c>
      <c r="U10" s="883">
        <v>318.58999999999997</v>
      </c>
      <c r="V10" s="883">
        <v>328.44</v>
      </c>
      <c r="W10" s="884">
        <v>329.3</v>
      </c>
      <c r="X10" s="885">
        <v>329.66</v>
      </c>
      <c r="Y10" s="883">
        <v>332.24</v>
      </c>
      <c r="Z10" s="883">
        <v>338.19</v>
      </c>
      <c r="AA10" s="884">
        <v>339.29</v>
      </c>
      <c r="AB10" s="885">
        <v>339.75</v>
      </c>
      <c r="AC10" s="883">
        <v>342.69</v>
      </c>
      <c r="AD10" s="883">
        <v>346.67</v>
      </c>
      <c r="AE10" s="884">
        <v>346.19</v>
      </c>
      <c r="AF10" s="885">
        <v>345.85</v>
      </c>
      <c r="AG10" s="883">
        <v>348</v>
      </c>
      <c r="AH10" s="883">
        <v>349.9</v>
      </c>
      <c r="AI10" s="884">
        <v>349.39</v>
      </c>
      <c r="AJ10" s="885">
        <v>348.48</v>
      </c>
      <c r="AK10" s="883">
        <v>350.45</v>
      </c>
      <c r="AL10" s="883">
        <v>351.03</v>
      </c>
      <c r="AM10" s="884">
        <v>351.44</v>
      </c>
      <c r="AN10" s="885">
        <v>352.56</v>
      </c>
      <c r="AO10" s="883">
        <v>354.8</v>
      </c>
      <c r="AP10" s="883">
        <v>358.68</v>
      </c>
      <c r="AQ10" s="884">
        <v>361.3</v>
      </c>
      <c r="AR10" s="885">
        <v>365.49</v>
      </c>
      <c r="AS10" s="883">
        <v>370.09</v>
      </c>
      <c r="AT10" s="883">
        <v>373.68</v>
      </c>
      <c r="AU10" s="884">
        <v>374.96</v>
      </c>
      <c r="AV10" s="885">
        <v>378.98</v>
      </c>
      <c r="AW10" s="883">
        <v>383.12</v>
      </c>
      <c r="AX10" s="883">
        <v>385.9</v>
      </c>
      <c r="AY10" s="884">
        <v>386.53</v>
      </c>
      <c r="AZ10" s="885">
        <v>386.61</v>
      </c>
      <c r="BA10" s="883">
        <v>389.75</v>
      </c>
      <c r="BB10" s="883">
        <v>393.42</v>
      </c>
      <c r="BC10" s="884">
        <v>393.88</v>
      </c>
      <c r="BD10" s="885">
        <v>396.33</v>
      </c>
      <c r="BE10" s="883">
        <v>398.06</v>
      </c>
      <c r="BF10" s="883">
        <v>400.61</v>
      </c>
      <c r="BG10" s="884">
        <v>399.93</v>
      </c>
      <c r="BH10" s="885">
        <v>402.01</v>
      </c>
      <c r="BI10" s="883">
        <v>405.84</v>
      </c>
      <c r="BJ10" s="883">
        <v>407.64</v>
      </c>
      <c r="BK10" s="884">
        <v>407.9</v>
      </c>
      <c r="BL10" s="885">
        <v>411.78</v>
      </c>
      <c r="BM10" s="883">
        <v>418.65</v>
      </c>
      <c r="BN10" s="883">
        <v>419.5</v>
      </c>
      <c r="BO10" s="884">
        <v>422.06</v>
      </c>
      <c r="BP10" s="885">
        <v>426.64</v>
      </c>
      <c r="BQ10" s="883">
        <v>429.83</v>
      </c>
      <c r="BR10" s="883">
        <v>432.86</v>
      </c>
      <c r="BS10" s="884">
        <v>434.57</v>
      </c>
      <c r="BT10" s="885">
        <v>438.73</v>
      </c>
      <c r="BU10" s="883">
        <v>445.29</v>
      </c>
      <c r="BV10" s="883">
        <v>449.25</v>
      </c>
      <c r="BW10" s="884">
        <v>449.32</v>
      </c>
      <c r="BX10" s="885">
        <v>449.94</v>
      </c>
      <c r="BY10" s="883">
        <v>453.54</v>
      </c>
      <c r="BZ10" s="883">
        <v>457.63</v>
      </c>
      <c r="CA10" s="884">
        <v>458.66</v>
      </c>
      <c r="CB10" s="885">
        <v>460.32</v>
      </c>
      <c r="CC10" s="883">
        <v>464.19</v>
      </c>
      <c r="CD10" s="883">
        <v>466.28</v>
      </c>
      <c r="CE10" s="884">
        <v>467.21</v>
      </c>
      <c r="CF10" s="885">
        <v>469.68</v>
      </c>
      <c r="CG10" s="883">
        <v>473.13</v>
      </c>
      <c r="CH10" s="883">
        <v>474.11</v>
      </c>
      <c r="CI10" s="884">
        <v>472.96</v>
      </c>
      <c r="CJ10" s="886">
        <v>474.43</v>
      </c>
      <c r="CK10" s="883">
        <v>478.77</v>
      </c>
      <c r="CL10" s="883">
        <v>484.44</v>
      </c>
      <c r="CM10" s="884">
        <v>482.76</v>
      </c>
      <c r="CN10" s="885">
        <v>485.77</v>
      </c>
      <c r="CO10" s="883">
        <v>488.74</v>
      </c>
      <c r="CP10" s="883">
        <v>490.22</v>
      </c>
      <c r="CQ10" s="884">
        <v>490.8</v>
      </c>
      <c r="CR10" s="885">
        <v>492.11</v>
      </c>
      <c r="CS10" s="883">
        <v>493.23</v>
      </c>
      <c r="CT10" s="883">
        <v>497.55</v>
      </c>
      <c r="CU10" s="884">
        <v>498.84</v>
      </c>
      <c r="CV10" s="882">
        <v>500.92</v>
      </c>
      <c r="CW10" s="883">
        <v>510.32</v>
      </c>
      <c r="CX10" s="883">
        <v>516.29999999999995</v>
      </c>
      <c r="CY10" s="884">
        <v>516.21</v>
      </c>
      <c r="CZ10" s="885">
        <v>517.34</v>
      </c>
      <c r="DA10" s="883">
        <v>520.66999999999996</v>
      </c>
      <c r="DB10" s="883">
        <v>523.36</v>
      </c>
      <c r="DC10" s="884">
        <v>528.58000000000004</v>
      </c>
      <c r="DD10" s="885">
        <v>537.80999999999995</v>
      </c>
      <c r="DE10" s="883">
        <v>560.54999999999995</v>
      </c>
      <c r="DF10" s="883">
        <v>572.89</v>
      </c>
      <c r="DG10" s="884">
        <v>588.45000000000005</v>
      </c>
      <c r="DH10" s="885">
        <v>595.76</v>
      </c>
      <c r="DI10" s="883">
        <v>599.22</v>
      </c>
      <c r="DJ10" s="883">
        <v>602.16999999999996</v>
      </c>
      <c r="DK10" s="884">
        <v>610.26</v>
      </c>
      <c r="DL10" s="885">
        <v>624.39</v>
      </c>
      <c r="DM10" s="883">
        <v>630.29999999999995</v>
      </c>
      <c r="DN10" s="883">
        <v>638.4</v>
      </c>
      <c r="DO10" s="884">
        <v>648.48</v>
      </c>
      <c r="DP10" s="885">
        <v>652.21</v>
      </c>
      <c r="DQ10" s="883">
        <v>671.85</v>
      </c>
      <c r="DR10" s="883">
        <v>677.88</v>
      </c>
      <c r="DS10" s="884">
        <v>676.32</v>
      </c>
      <c r="DT10" s="885">
        <v>682.18</v>
      </c>
      <c r="DU10" s="883">
        <v>701.14</v>
      </c>
      <c r="DV10" s="883">
        <v>730.54</v>
      </c>
      <c r="DW10" s="884">
        <v>728.97</v>
      </c>
      <c r="DX10" s="885">
        <v>708.16</v>
      </c>
      <c r="DY10" s="883">
        <v>696.16</v>
      </c>
      <c r="DZ10" s="883">
        <v>699.79</v>
      </c>
      <c r="EA10" s="884">
        <v>701.92</v>
      </c>
      <c r="EB10" s="885">
        <v>708.17</v>
      </c>
      <c r="EC10" s="883">
        <v>718.31</v>
      </c>
      <c r="ED10" s="883">
        <v>725.64</v>
      </c>
      <c r="EE10" s="884">
        <v>725.88</v>
      </c>
      <c r="EF10" s="885">
        <v>733.84</v>
      </c>
      <c r="EG10" s="883">
        <v>748.48</v>
      </c>
      <c r="EH10" s="883">
        <v>756.76</v>
      </c>
      <c r="EI10" s="884">
        <v>756.73</v>
      </c>
      <c r="EJ10" s="885">
        <v>760.93</v>
      </c>
      <c r="EK10" s="883">
        <v>765.02</v>
      </c>
      <c r="EL10" s="883">
        <v>765.35</v>
      </c>
      <c r="EM10" s="884">
        <v>764.34</v>
      </c>
      <c r="EN10" s="885">
        <v>771.04</v>
      </c>
      <c r="EO10" s="883">
        <v>775.23</v>
      </c>
      <c r="EP10" s="883">
        <v>778.58</v>
      </c>
      <c r="EQ10" s="884">
        <v>780.15</v>
      </c>
      <c r="ER10" s="885">
        <v>787.1</v>
      </c>
      <c r="ES10" s="883">
        <v>792.29</v>
      </c>
      <c r="ET10" s="883">
        <v>799.14</v>
      </c>
      <c r="EU10" s="884">
        <v>799.98</v>
      </c>
      <c r="EV10" s="885">
        <v>804.23</v>
      </c>
      <c r="EW10" s="883">
        <v>800.49</v>
      </c>
      <c r="EX10" s="883">
        <v>805.36</v>
      </c>
      <c r="EY10" s="884">
        <v>801.48</v>
      </c>
      <c r="EZ10" s="885">
        <v>802.59</v>
      </c>
      <c r="FA10" s="883">
        <v>805.92</v>
      </c>
      <c r="FB10" s="883">
        <v>818.83</v>
      </c>
      <c r="FC10" s="884">
        <v>815.96</v>
      </c>
      <c r="FD10" s="885">
        <v>823.42</v>
      </c>
      <c r="FE10" s="883">
        <v>832.66</v>
      </c>
      <c r="FF10" s="883">
        <v>842.09</v>
      </c>
      <c r="FG10" s="884">
        <v>844.22</v>
      </c>
      <c r="FH10" s="885">
        <v>843.17</v>
      </c>
      <c r="FI10" s="883">
        <v>856.82</v>
      </c>
      <c r="FJ10" s="883">
        <v>870.64</v>
      </c>
      <c r="FK10" s="884">
        <v>881.41</v>
      </c>
      <c r="FL10" s="885">
        <v>888.34</v>
      </c>
      <c r="FM10" s="883">
        <v>892.45</v>
      </c>
      <c r="FN10" s="883">
        <v>897.14</v>
      </c>
      <c r="FO10" s="884">
        <v>892.82</v>
      </c>
      <c r="FP10" s="885">
        <v>896.16</v>
      </c>
      <c r="FQ10" s="883">
        <v>899.9</v>
      </c>
      <c r="FR10" s="883">
        <v>903.62</v>
      </c>
      <c r="FS10" s="884">
        <v>911.01</v>
      </c>
      <c r="FT10" s="885">
        <v>931.5</v>
      </c>
      <c r="FU10" s="883">
        <v>976.85</v>
      </c>
      <c r="FV10" s="883">
        <v>1013.65</v>
      </c>
      <c r="FW10" s="884">
        <v>1042.24</v>
      </c>
      <c r="FX10" s="885">
        <v>1084.76</v>
      </c>
      <c r="FY10" s="883">
        <v>1110.29</v>
      </c>
      <c r="FZ10" s="883">
        <v>1121.99</v>
      </c>
      <c r="GA10" s="884">
        <v>1117.99</v>
      </c>
      <c r="GB10" s="885">
        <v>1127.79</v>
      </c>
      <c r="GC10" s="883">
        <v>1141.8</v>
      </c>
      <c r="GD10" s="883">
        <v>1153.81</v>
      </c>
      <c r="GE10" s="884">
        <v>1153.0899999999999</v>
      </c>
      <c r="GF10" s="885">
        <v>1167.05</v>
      </c>
      <c r="GG10" s="883">
        <v>1168.54</v>
      </c>
      <c r="GH10" s="883">
        <v>1173.19</v>
      </c>
      <c r="GI10" s="884">
        <v>1174.2</v>
      </c>
      <c r="GJ10" s="885">
        <v>1181.42</v>
      </c>
      <c r="GK10" s="883">
        <v>1197.99</v>
      </c>
      <c r="GL10" s="883">
        <v>1211.6600000000001</v>
      </c>
      <c r="GM10" s="884">
        <v>1219.54</v>
      </c>
      <c r="GN10" s="885">
        <v>1227.4100000000001</v>
      </c>
      <c r="GO10" s="883">
        <v>1235.29</v>
      </c>
      <c r="GP10" s="883">
        <v>1243.1600000000001</v>
      </c>
      <c r="GQ10" s="884">
        <v>1255.21</v>
      </c>
      <c r="GR10" s="885">
        <v>1260.1099999999999</v>
      </c>
      <c r="GS10" s="883">
        <v>1268.3800000000001</v>
      </c>
      <c r="GT10" s="883">
        <v>1276.6500000000001</v>
      </c>
      <c r="GU10" s="884">
        <v>1284.92</v>
      </c>
      <c r="GV10" s="885">
        <v>1292.8699999999999</v>
      </c>
      <c r="GW10" s="883">
        <v>1301.3599999999999</v>
      </c>
      <c r="GX10" s="883">
        <v>1309.8399999999999</v>
      </c>
      <c r="GY10" s="884">
        <v>1318.33</v>
      </c>
      <c r="GZ10" s="885">
        <v>1326.48</v>
      </c>
      <c r="HA10" s="883">
        <v>1335.19</v>
      </c>
      <c r="HB10" s="883">
        <v>1343.9</v>
      </c>
      <c r="HC10" s="884">
        <v>1352.61</v>
      </c>
      <c r="HD10" s="885">
        <v>1360.97</v>
      </c>
      <c r="HE10" s="883">
        <v>1369.91</v>
      </c>
      <c r="HF10" s="883">
        <v>1378.84</v>
      </c>
      <c r="HG10" s="884">
        <v>1387.77</v>
      </c>
      <c r="HH10" s="885">
        <v>1396.36</v>
      </c>
      <c r="HI10" s="883">
        <v>1405.52</v>
      </c>
      <c r="HJ10" s="883">
        <v>1414.69</v>
      </c>
      <c r="HK10" s="884">
        <v>1423.86</v>
      </c>
      <c r="HL10" s="885">
        <v>1432.66</v>
      </c>
      <c r="HM10" s="883">
        <v>1442.07</v>
      </c>
      <c r="HN10" s="883">
        <v>1451.47</v>
      </c>
      <c r="HO10" s="884">
        <v>1460.88</v>
      </c>
      <c r="HP10" s="885">
        <v>1469.91</v>
      </c>
      <c r="HQ10" s="883">
        <v>1479.56</v>
      </c>
      <c r="HR10" s="883">
        <v>1489.21</v>
      </c>
      <c r="HS10" s="884">
        <v>1498.86</v>
      </c>
      <c r="HT10" s="885">
        <v>1508.13</v>
      </c>
      <c r="HU10" s="883">
        <v>1518.03</v>
      </c>
      <c r="HV10" s="883">
        <v>1527.93</v>
      </c>
      <c r="HW10" s="884">
        <v>1537.83</v>
      </c>
      <c r="HX10" s="885">
        <v>1547.34</v>
      </c>
      <c r="HY10" s="883">
        <v>1557.5</v>
      </c>
      <c r="HZ10" s="883">
        <v>1567.66</v>
      </c>
      <c r="IA10" s="884">
        <v>1577.81</v>
      </c>
      <c r="IB10" s="885">
        <v>1587.57</v>
      </c>
      <c r="IC10" s="883">
        <v>1597.99</v>
      </c>
      <c r="ID10" s="883">
        <v>1608.41</v>
      </c>
      <c r="IE10" s="884">
        <v>1618.84</v>
      </c>
      <c r="IF10" s="885">
        <v>1628.85</v>
      </c>
      <c r="IG10" s="883">
        <v>1639.54</v>
      </c>
      <c r="IH10" s="883">
        <v>1650.23</v>
      </c>
      <c r="II10" s="884">
        <v>1660.93</v>
      </c>
      <c r="IJ10" s="885">
        <v>1671.2</v>
      </c>
      <c r="IK10" s="883">
        <v>1682.17</v>
      </c>
      <c r="IL10" s="883">
        <v>1693.14</v>
      </c>
      <c r="IM10" s="884">
        <v>1704.11</v>
      </c>
      <c r="IN10" s="885">
        <v>1714.65</v>
      </c>
      <c r="IO10" s="883">
        <v>1725.91</v>
      </c>
      <c r="IP10" s="883">
        <v>1737.16</v>
      </c>
      <c r="IQ10" s="884">
        <v>1748.42</v>
      </c>
      <c r="IR10" s="885">
        <v>1759.23</v>
      </c>
      <c r="IS10" s="883">
        <v>1770.78</v>
      </c>
      <c r="IT10" s="883">
        <v>1782.33</v>
      </c>
      <c r="IU10" s="884">
        <v>1793.88</v>
      </c>
      <c r="IV10" s="885">
        <v>1804.97</v>
      </c>
      <c r="IW10" s="883">
        <v>1816.82</v>
      </c>
      <c r="IX10" s="883">
        <v>1828.67</v>
      </c>
      <c r="IY10" s="884">
        <v>1840.52</v>
      </c>
      <c r="IZ10" s="885">
        <v>1851.9</v>
      </c>
      <c r="JA10" s="883">
        <v>1864.06</v>
      </c>
      <c r="JB10" s="883">
        <v>1876.21</v>
      </c>
      <c r="JC10" s="884">
        <v>1888.37</v>
      </c>
      <c r="JD10" s="885">
        <v>1900.05</v>
      </c>
      <c r="JE10" s="883">
        <v>1912.52</v>
      </c>
      <c r="JF10" s="883">
        <v>1925</v>
      </c>
      <c r="JG10" s="884">
        <v>1937.47</v>
      </c>
      <c r="JH10" s="885">
        <v>1949.45</v>
      </c>
      <c r="JI10" s="883">
        <v>1962.25</v>
      </c>
      <c r="JJ10" s="883">
        <v>1975.04</v>
      </c>
      <c r="JK10" s="884">
        <v>1987.84</v>
      </c>
      <c r="JL10" s="885">
        <v>2000.14</v>
      </c>
      <c r="JM10" s="883">
        <v>2013.27</v>
      </c>
      <c r="JN10" s="883">
        <v>2026.4</v>
      </c>
      <c r="JO10" s="884">
        <v>2039.52</v>
      </c>
      <c r="JP10" s="885">
        <v>2052.14</v>
      </c>
      <c r="JQ10" s="883">
        <v>2065.61</v>
      </c>
      <c r="JR10" s="883">
        <v>2079.08</v>
      </c>
      <c r="JS10" s="884">
        <v>2092.5500000000002</v>
      </c>
      <c r="JT10" s="885">
        <v>2105.5</v>
      </c>
      <c r="JU10" s="883">
        <v>2119.3200000000002</v>
      </c>
      <c r="JV10" s="883">
        <v>2133.14</v>
      </c>
      <c r="JW10" s="884">
        <v>2146.96</v>
      </c>
      <c r="JX10" s="885">
        <v>2160.2399999999998</v>
      </c>
      <c r="JY10" s="883">
        <v>2174.42</v>
      </c>
      <c r="JZ10" s="883">
        <v>2188.6</v>
      </c>
      <c r="KA10" s="884">
        <v>2202.7800000000002</v>
      </c>
      <c r="KB10" s="885">
        <v>2216.41</v>
      </c>
      <c r="KC10" s="883">
        <v>2230.96</v>
      </c>
      <c r="KD10" s="883">
        <v>2245.5</v>
      </c>
      <c r="KE10" s="884">
        <v>2260.0500000000002</v>
      </c>
      <c r="KF10" s="885">
        <v>2274.0300000000002</v>
      </c>
      <c r="KG10" s="883">
        <v>2288.96</v>
      </c>
      <c r="KH10" s="883">
        <v>2303.89</v>
      </c>
      <c r="KI10" s="884">
        <v>2318.81</v>
      </c>
      <c r="KJ10" s="885">
        <v>2333.16</v>
      </c>
      <c r="KK10" s="883">
        <v>2348.4699999999998</v>
      </c>
      <c r="KL10" s="883">
        <v>2363.79</v>
      </c>
      <c r="KM10" s="884">
        <v>2379.1</v>
      </c>
      <c r="KN10" s="885">
        <v>2393.8200000000002</v>
      </c>
      <c r="KO10" s="883">
        <v>2409.5300000000002</v>
      </c>
      <c r="KP10" s="883">
        <v>2425.25</v>
      </c>
      <c r="KQ10" s="884">
        <v>2440.96</v>
      </c>
      <c r="KR10" s="885">
        <v>2456.06</v>
      </c>
      <c r="KS10" s="883">
        <v>2472.1799999999998</v>
      </c>
      <c r="KT10" s="883">
        <v>2488.3000000000002</v>
      </c>
      <c r="KU10" s="884">
        <v>2504.42</v>
      </c>
      <c r="KV10" s="885">
        <v>2519.92</v>
      </c>
      <c r="KW10" s="883">
        <v>2536.46</v>
      </c>
      <c r="KX10" s="883">
        <v>2553</v>
      </c>
      <c r="KY10" s="884">
        <v>2569.54</v>
      </c>
      <c r="KZ10" s="885">
        <v>2585.4299999999998</v>
      </c>
      <c r="LA10" s="883">
        <v>2602.41</v>
      </c>
      <c r="LB10" s="883">
        <v>2619.38</v>
      </c>
      <c r="LC10" s="884">
        <v>2636.35</v>
      </c>
      <c r="LD10" s="885">
        <v>2652.66</v>
      </c>
      <c r="LE10" s="883">
        <v>2670.07</v>
      </c>
      <c r="LF10" s="883">
        <v>2687.48</v>
      </c>
      <c r="LG10" s="884">
        <v>2704.89</v>
      </c>
      <c r="LH10" s="885">
        <v>2721.63</v>
      </c>
      <c r="LI10" s="883">
        <v>2739.49</v>
      </c>
      <c r="LJ10" s="883">
        <v>2757.35</v>
      </c>
      <c r="LK10" s="884">
        <v>2775.22</v>
      </c>
      <c r="LL10" s="885">
        <v>2792.39</v>
      </c>
      <c r="LM10" s="883">
        <v>2810.72</v>
      </c>
      <c r="LN10" s="883">
        <v>2829.05</v>
      </c>
      <c r="LO10" s="884">
        <v>2847.38</v>
      </c>
      <c r="LP10" s="885">
        <v>2864.99</v>
      </c>
      <c r="LQ10" s="883">
        <v>2883.8</v>
      </c>
      <c r="LR10" s="883">
        <v>2902.6</v>
      </c>
      <c r="LS10" s="884">
        <v>2921.41</v>
      </c>
      <c r="LT10" s="885">
        <v>2939.48</v>
      </c>
      <c r="LU10" s="883">
        <v>2958.77</v>
      </c>
      <c r="LV10" s="883">
        <v>2978.07</v>
      </c>
      <c r="LW10" s="884">
        <v>2997.36</v>
      </c>
      <c r="LX10" s="885">
        <v>3015.91</v>
      </c>
      <c r="LY10" s="883">
        <v>3035.7</v>
      </c>
      <c r="LZ10" s="883">
        <v>3055.5</v>
      </c>
      <c r="MA10" s="884">
        <v>3075.3</v>
      </c>
      <c r="MB10" s="885">
        <v>3094.32</v>
      </c>
      <c r="MC10" s="883">
        <v>3114.63</v>
      </c>
      <c r="MD10" s="883">
        <v>3134.94</v>
      </c>
      <c r="ME10" s="884">
        <v>3155.25</v>
      </c>
      <c r="MF10" s="885">
        <v>3174.77</v>
      </c>
      <c r="MG10" s="883">
        <v>3195.61</v>
      </c>
      <c r="MH10" s="883">
        <v>3216.45</v>
      </c>
      <c r="MI10" s="884">
        <v>3237.29</v>
      </c>
      <c r="MJ10" s="885">
        <v>3257.32</v>
      </c>
      <c r="MK10" s="883">
        <v>3278.7</v>
      </c>
      <c r="ML10" s="883">
        <v>3300.08</v>
      </c>
      <c r="MM10" s="884">
        <v>3321.46</v>
      </c>
      <c r="MN10" s="885">
        <v>3342.01</v>
      </c>
      <c r="MO10" s="883">
        <v>3363.94</v>
      </c>
      <c r="MP10" s="883">
        <v>3385.88</v>
      </c>
      <c r="MQ10" s="884">
        <v>3407.82</v>
      </c>
      <c r="MR10" s="885">
        <v>3428.9</v>
      </c>
      <c r="MS10" s="883">
        <v>3451.41</v>
      </c>
      <c r="MT10" s="883">
        <v>3473.91</v>
      </c>
      <c r="MU10" s="884">
        <v>3496.42</v>
      </c>
      <c r="MV10" s="885">
        <v>3518.05</v>
      </c>
      <c r="MW10" s="883">
        <v>3541.14</v>
      </c>
      <c r="MX10" s="883">
        <v>3564.23</v>
      </c>
      <c r="MY10" s="884">
        <v>3587.33</v>
      </c>
      <c r="MZ10" s="885">
        <v>3609.52</v>
      </c>
      <c r="NA10" s="883">
        <v>3633.21</v>
      </c>
      <c r="NB10" s="883">
        <v>3656.9</v>
      </c>
      <c r="NC10" s="884">
        <v>3680.6</v>
      </c>
      <c r="ND10" s="885">
        <v>3703.37</v>
      </c>
      <c r="NE10" s="883">
        <v>3727.68</v>
      </c>
      <c r="NF10" s="883">
        <v>3751.98</v>
      </c>
      <c r="NG10" s="884">
        <v>3776.29</v>
      </c>
      <c r="NH10" s="885">
        <v>3799.65</v>
      </c>
      <c r="NI10" s="883">
        <v>3824.59</v>
      </c>
      <c r="NJ10" s="883">
        <v>3849.54</v>
      </c>
      <c r="NK10" s="884">
        <v>3874.48</v>
      </c>
      <c r="NL10" s="885">
        <v>3898.44</v>
      </c>
      <c r="NM10" s="883">
        <v>3924.03</v>
      </c>
      <c r="NN10" s="883">
        <v>3949.62</v>
      </c>
      <c r="NO10" s="884">
        <v>3975.21</v>
      </c>
      <c r="NP10" s="885">
        <v>3999.8</v>
      </c>
      <c r="NQ10" s="883">
        <v>4026.06</v>
      </c>
      <c r="NR10" s="883">
        <v>4052.31</v>
      </c>
      <c r="NS10" s="884">
        <v>4078.57</v>
      </c>
      <c r="NT10" s="885">
        <v>4103.8</v>
      </c>
      <c r="NU10" s="883">
        <v>4130.74</v>
      </c>
      <c r="NV10" s="883">
        <v>4157.67</v>
      </c>
      <c r="NW10" s="884">
        <v>4184.6099999999997</v>
      </c>
      <c r="NX10" s="885">
        <v>4210.5</v>
      </c>
      <c r="NY10" s="883">
        <v>4238.1400000000003</v>
      </c>
      <c r="NZ10" s="883">
        <v>4265.7700000000004</v>
      </c>
      <c r="OA10" s="884">
        <v>4293.41</v>
      </c>
      <c r="OB10" s="885">
        <v>4319.97</v>
      </c>
      <c r="OC10" s="883">
        <v>4348.33</v>
      </c>
      <c r="OD10" s="883">
        <v>4376.68</v>
      </c>
      <c r="OE10" s="884">
        <v>4405.04</v>
      </c>
      <c r="OF10" s="885">
        <v>4432.29</v>
      </c>
      <c r="OG10" s="883">
        <v>4461.38</v>
      </c>
      <c r="OH10" s="883">
        <v>4490.4799999999996</v>
      </c>
      <c r="OI10" s="884">
        <v>4519.57</v>
      </c>
      <c r="OJ10" s="885">
        <v>4547.53</v>
      </c>
      <c r="OK10" s="883">
        <v>4577.38</v>
      </c>
      <c r="OL10" s="883">
        <v>4607.2299999999996</v>
      </c>
      <c r="OM10" s="884">
        <v>4637.08</v>
      </c>
      <c r="ON10" s="885">
        <v>4665.7700000000004</v>
      </c>
      <c r="OO10" s="883">
        <v>4696.3900000000003</v>
      </c>
      <c r="OP10" s="883">
        <v>4727.0200000000004</v>
      </c>
      <c r="OQ10" s="884">
        <v>4757.6400000000003</v>
      </c>
      <c r="OR10" s="885">
        <v>4787.08</v>
      </c>
      <c r="OS10" s="883">
        <v>4818.5</v>
      </c>
      <c r="OT10" s="883">
        <v>4849.92</v>
      </c>
      <c r="OU10" s="884">
        <v>4881.34</v>
      </c>
      <c r="OV10" s="885">
        <v>4911.54</v>
      </c>
      <c r="OW10" s="883">
        <v>4943.78</v>
      </c>
      <c r="OX10" s="883">
        <v>4976.0200000000004</v>
      </c>
      <c r="OY10" s="884">
        <v>5008.26</v>
      </c>
      <c r="OZ10" s="885">
        <v>5039.24</v>
      </c>
      <c r="PA10" s="883">
        <v>5072.32</v>
      </c>
      <c r="PB10" s="883">
        <v>5105.3900000000003</v>
      </c>
      <c r="PC10" s="884">
        <v>5138.47</v>
      </c>
      <c r="PD10" s="885">
        <v>5170.26</v>
      </c>
      <c r="PE10" s="883">
        <v>5204.2</v>
      </c>
      <c r="PF10" s="883">
        <v>5238.13</v>
      </c>
      <c r="PG10" s="884">
        <v>5272.07</v>
      </c>
      <c r="PH10" s="885">
        <v>5304.69</v>
      </c>
      <c r="PI10" s="883">
        <v>5339.51</v>
      </c>
      <c r="PJ10" s="883">
        <v>5374.33</v>
      </c>
      <c r="PK10" s="884">
        <v>5409.15</v>
      </c>
      <c r="PL10" s="885">
        <v>5442.61</v>
      </c>
      <c r="PM10" s="883">
        <v>5478.33</v>
      </c>
      <c r="PN10" s="883">
        <v>5514.06</v>
      </c>
      <c r="PO10" s="884">
        <v>5549.78</v>
      </c>
      <c r="PP10" s="885">
        <v>5584.12</v>
      </c>
      <c r="PQ10" s="883">
        <v>5620.77</v>
      </c>
      <c r="PR10" s="883">
        <v>5657.42</v>
      </c>
      <c r="PS10" s="884">
        <v>5694.08</v>
      </c>
      <c r="PT10" s="885">
        <v>5729.3</v>
      </c>
      <c r="PU10" s="883">
        <v>5766.91</v>
      </c>
      <c r="PV10" s="883">
        <v>5804.52</v>
      </c>
      <c r="PW10" s="884">
        <v>5842.12</v>
      </c>
      <c r="PX10" s="885">
        <v>5878.27</v>
      </c>
      <c r="PY10" s="883">
        <v>5916.85</v>
      </c>
      <c r="PZ10" s="883">
        <v>5955.43</v>
      </c>
      <c r="QA10" s="884">
        <v>5994.02</v>
      </c>
      <c r="QB10" s="885">
        <v>6031.1</v>
      </c>
      <c r="QC10" s="883">
        <v>6070.69</v>
      </c>
      <c r="QD10" s="883">
        <v>6110.28</v>
      </c>
      <c r="QE10" s="884">
        <v>6149.86</v>
      </c>
      <c r="QF10" s="885">
        <v>6187.91</v>
      </c>
      <c r="QG10" s="883">
        <v>6228.53</v>
      </c>
      <c r="QH10" s="883">
        <v>6269.14</v>
      </c>
      <c r="QI10" s="884">
        <v>6309.76</v>
      </c>
      <c r="QJ10" s="885">
        <v>6348.79</v>
      </c>
      <c r="QK10" s="883">
        <v>6390.47</v>
      </c>
      <c r="QL10" s="883">
        <v>6432.14</v>
      </c>
      <c r="QM10" s="884">
        <v>6473.81</v>
      </c>
      <c r="QN10" s="885">
        <v>6513.86</v>
      </c>
      <c r="QO10" s="883">
        <v>6556.62</v>
      </c>
      <c r="QP10" s="883">
        <v>6599.38</v>
      </c>
      <c r="QQ10" s="884">
        <v>6642.13</v>
      </c>
      <c r="QR10" s="885">
        <v>6683.22</v>
      </c>
      <c r="QS10" s="883">
        <v>6727.09</v>
      </c>
      <c r="QT10" s="883">
        <v>6770.96</v>
      </c>
      <c r="QU10" s="884">
        <v>6814.83</v>
      </c>
      <c r="QV10" s="885">
        <v>6856.99</v>
      </c>
      <c r="QW10" s="883">
        <v>6902</v>
      </c>
      <c r="QX10" s="883">
        <v>6947.01</v>
      </c>
      <c r="QY10" s="884">
        <v>6992.01</v>
      </c>
      <c r="QZ10" s="885">
        <v>7035.27</v>
      </c>
      <c r="RA10" s="883">
        <v>7081.45</v>
      </c>
      <c r="RB10" s="883">
        <v>7127.63</v>
      </c>
      <c r="RC10" s="884">
        <v>7173.81</v>
      </c>
      <c r="RD10" s="885">
        <v>7218.19</v>
      </c>
      <c r="RE10" s="883">
        <v>7265.57</v>
      </c>
      <c r="RF10" s="883">
        <v>7312.95</v>
      </c>
      <c r="RG10" s="884">
        <v>7360.33</v>
      </c>
      <c r="RH10" s="885">
        <v>7405.86</v>
      </c>
      <c r="RI10" s="883">
        <v>7454.47</v>
      </c>
      <c r="RJ10" s="883">
        <v>7503.08</v>
      </c>
      <c r="RK10" s="884">
        <v>7551.69</v>
      </c>
      <c r="RL10" s="885">
        <v>7598.41</v>
      </c>
      <c r="RM10" s="883">
        <v>7648.29</v>
      </c>
      <c r="RN10" s="883">
        <v>7698.16</v>
      </c>
      <c r="RO10" s="884">
        <v>7748.04</v>
      </c>
      <c r="RP10" s="885">
        <v>7795.97</v>
      </c>
      <c r="RQ10" s="883">
        <v>7847.14</v>
      </c>
      <c r="RR10" s="883">
        <v>7898.31</v>
      </c>
      <c r="RS10" s="884">
        <v>7949.49</v>
      </c>
      <c r="RT10" s="885">
        <v>7998.66</v>
      </c>
      <c r="RU10" s="883">
        <v>8051.17</v>
      </c>
      <c r="RV10" s="883">
        <v>8103.67</v>
      </c>
      <c r="RW10" s="884">
        <v>8156.17</v>
      </c>
      <c r="RX10" s="885">
        <v>8206.6299999999992</v>
      </c>
      <c r="RY10" s="883">
        <v>8260.5</v>
      </c>
      <c r="RZ10" s="883">
        <v>8314.3700000000008</v>
      </c>
      <c r="SA10" s="884">
        <v>8368.23</v>
      </c>
    </row>
    <row r="11" spans="1:497">
      <c r="G11" s="621">
        <v>10</v>
      </c>
      <c r="H11" s="680" t="s">
        <v>79</v>
      </c>
      <c r="I11" s="640">
        <v>10</v>
      </c>
      <c r="J11" s="681" t="s">
        <v>306</v>
      </c>
      <c r="K11" s="791">
        <v>0.05</v>
      </c>
      <c r="L11" s="882">
        <v>272.95999999999998</v>
      </c>
      <c r="M11" s="883">
        <v>276.04000000000002</v>
      </c>
      <c r="N11" s="883">
        <v>284.61</v>
      </c>
      <c r="O11" s="884">
        <v>287.69</v>
      </c>
      <c r="P11" s="882">
        <v>293.79000000000002</v>
      </c>
      <c r="Q11" s="883">
        <v>300</v>
      </c>
      <c r="R11" s="883">
        <v>309.83</v>
      </c>
      <c r="S11" s="884">
        <v>312.44</v>
      </c>
      <c r="T11" s="885">
        <v>317.17</v>
      </c>
      <c r="U11" s="883">
        <v>318.26</v>
      </c>
      <c r="V11" s="883">
        <v>327.74</v>
      </c>
      <c r="W11" s="884">
        <v>327.83</v>
      </c>
      <c r="X11" s="885">
        <v>327.52999999999997</v>
      </c>
      <c r="Y11" s="883">
        <v>329.77</v>
      </c>
      <c r="Z11" s="883">
        <v>336.78</v>
      </c>
      <c r="AA11" s="884">
        <v>337.58</v>
      </c>
      <c r="AB11" s="885">
        <v>337.59</v>
      </c>
      <c r="AC11" s="883">
        <v>341.9</v>
      </c>
      <c r="AD11" s="883">
        <v>345.41</v>
      </c>
      <c r="AE11" s="884">
        <v>344.61</v>
      </c>
      <c r="AF11" s="885">
        <v>344.74</v>
      </c>
      <c r="AG11" s="883">
        <v>346.93</v>
      </c>
      <c r="AH11" s="883">
        <v>349.22</v>
      </c>
      <c r="AI11" s="884">
        <v>347.84</v>
      </c>
      <c r="AJ11" s="885">
        <v>347.27</v>
      </c>
      <c r="AK11" s="883">
        <v>349.61</v>
      </c>
      <c r="AL11" s="883">
        <v>349.34</v>
      </c>
      <c r="AM11" s="884">
        <v>349.75</v>
      </c>
      <c r="AN11" s="885">
        <v>350.28</v>
      </c>
      <c r="AO11" s="883">
        <v>352.65</v>
      </c>
      <c r="AP11" s="883">
        <v>356.54</v>
      </c>
      <c r="AQ11" s="884">
        <v>359.07</v>
      </c>
      <c r="AR11" s="885">
        <v>362.38</v>
      </c>
      <c r="AS11" s="883">
        <v>367.09</v>
      </c>
      <c r="AT11" s="883">
        <v>370.86</v>
      </c>
      <c r="AU11" s="884">
        <v>371.49</v>
      </c>
      <c r="AV11" s="885">
        <v>374.97</v>
      </c>
      <c r="AW11" s="883">
        <v>379.49</v>
      </c>
      <c r="AX11" s="883">
        <v>382.47</v>
      </c>
      <c r="AY11" s="884">
        <v>382.81</v>
      </c>
      <c r="AZ11" s="885">
        <v>382.1</v>
      </c>
      <c r="BA11" s="883">
        <v>385.48</v>
      </c>
      <c r="BB11" s="883">
        <v>388.93</v>
      </c>
      <c r="BC11" s="884">
        <v>389.01</v>
      </c>
      <c r="BD11" s="885">
        <v>391.31</v>
      </c>
      <c r="BE11" s="883">
        <v>393.28</v>
      </c>
      <c r="BF11" s="883">
        <v>396.94</v>
      </c>
      <c r="BG11" s="884">
        <v>395.33</v>
      </c>
      <c r="BH11" s="885">
        <v>398.09</v>
      </c>
      <c r="BI11" s="883">
        <v>402.68</v>
      </c>
      <c r="BJ11" s="883">
        <v>403.56</v>
      </c>
      <c r="BK11" s="884">
        <v>403.94</v>
      </c>
      <c r="BL11" s="885">
        <v>409.21</v>
      </c>
      <c r="BM11" s="883">
        <v>419.09</v>
      </c>
      <c r="BN11" s="883">
        <v>417.86</v>
      </c>
      <c r="BO11" s="884">
        <v>421.18</v>
      </c>
      <c r="BP11" s="885">
        <v>427.15</v>
      </c>
      <c r="BQ11" s="883">
        <v>429.69</v>
      </c>
      <c r="BR11" s="883">
        <v>432.59</v>
      </c>
      <c r="BS11" s="884">
        <v>434.12</v>
      </c>
      <c r="BT11" s="885">
        <v>438.14</v>
      </c>
      <c r="BU11" s="883">
        <v>444.64</v>
      </c>
      <c r="BV11" s="883">
        <v>447.98</v>
      </c>
      <c r="BW11" s="884">
        <v>447.96</v>
      </c>
      <c r="BX11" s="885">
        <v>447.8</v>
      </c>
      <c r="BY11" s="883">
        <v>452.65</v>
      </c>
      <c r="BZ11" s="883">
        <v>457.78</v>
      </c>
      <c r="CA11" s="884">
        <v>459.09</v>
      </c>
      <c r="CB11" s="885">
        <v>461.23</v>
      </c>
      <c r="CC11" s="883">
        <v>466.4</v>
      </c>
      <c r="CD11" s="883">
        <v>468.57</v>
      </c>
      <c r="CE11" s="884">
        <v>468.4</v>
      </c>
      <c r="CF11" s="885">
        <v>469.97</v>
      </c>
      <c r="CG11" s="883">
        <v>474.07</v>
      </c>
      <c r="CH11" s="883">
        <v>474.38</v>
      </c>
      <c r="CI11" s="884">
        <v>472.57</v>
      </c>
      <c r="CJ11" s="886">
        <v>474.86</v>
      </c>
      <c r="CK11" s="883">
        <v>480.31</v>
      </c>
      <c r="CL11" s="883">
        <v>487.47</v>
      </c>
      <c r="CM11" s="884">
        <v>483.86</v>
      </c>
      <c r="CN11" s="885">
        <v>487.08</v>
      </c>
      <c r="CO11" s="883">
        <v>489.21</v>
      </c>
      <c r="CP11" s="883">
        <v>489.75</v>
      </c>
      <c r="CQ11" s="884">
        <v>489.55</v>
      </c>
      <c r="CR11" s="885">
        <v>490.33</v>
      </c>
      <c r="CS11" s="883">
        <v>491.91</v>
      </c>
      <c r="CT11" s="883">
        <v>496.69</v>
      </c>
      <c r="CU11" s="884">
        <v>497.31</v>
      </c>
      <c r="CV11" s="882">
        <v>499.28</v>
      </c>
      <c r="CW11" s="883">
        <v>508.67</v>
      </c>
      <c r="CX11" s="883">
        <v>514.07000000000005</v>
      </c>
      <c r="CY11" s="884">
        <v>513.82000000000005</v>
      </c>
      <c r="CZ11" s="885">
        <v>514.15</v>
      </c>
      <c r="DA11" s="883">
        <v>516.87</v>
      </c>
      <c r="DB11" s="883">
        <v>520.35</v>
      </c>
      <c r="DC11" s="884">
        <v>525.69000000000005</v>
      </c>
      <c r="DD11" s="885">
        <v>534.75</v>
      </c>
      <c r="DE11" s="883">
        <v>558.9</v>
      </c>
      <c r="DF11" s="883">
        <v>571.54999999999995</v>
      </c>
      <c r="DG11" s="884">
        <v>586.55999999999995</v>
      </c>
      <c r="DH11" s="885">
        <v>593.35</v>
      </c>
      <c r="DI11" s="883">
        <v>597.76</v>
      </c>
      <c r="DJ11" s="883">
        <v>600.97</v>
      </c>
      <c r="DK11" s="884">
        <v>608.17999999999995</v>
      </c>
      <c r="DL11" s="885">
        <v>624.32000000000005</v>
      </c>
      <c r="DM11" s="883">
        <v>630.14</v>
      </c>
      <c r="DN11" s="883">
        <v>636.39</v>
      </c>
      <c r="DO11" s="884">
        <v>645.47</v>
      </c>
      <c r="DP11" s="885">
        <v>649.01</v>
      </c>
      <c r="DQ11" s="883">
        <v>668.79</v>
      </c>
      <c r="DR11" s="883">
        <v>674.11</v>
      </c>
      <c r="DS11" s="884">
        <v>671.55</v>
      </c>
      <c r="DT11" s="885">
        <v>675.58</v>
      </c>
      <c r="DU11" s="883">
        <v>693.72</v>
      </c>
      <c r="DV11" s="883">
        <v>722.13</v>
      </c>
      <c r="DW11" s="884">
        <v>719.86</v>
      </c>
      <c r="DX11" s="885">
        <v>698.29</v>
      </c>
      <c r="DY11" s="883">
        <v>686.42</v>
      </c>
      <c r="DZ11" s="883">
        <v>689.95</v>
      </c>
      <c r="EA11" s="884">
        <v>691.34</v>
      </c>
      <c r="EB11" s="885">
        <v>696.93</v>
      </c>
      <c r="EC11" s="883">
        <v>707.21</v>
      </c>
      <c r="ED11" s="883">
        <v>712.33</v>
      </c>
      <c r="EE11" s="884">
        <v>711.42</v>
      </c>
      <c r="EF11" s="885">
        <v>718.73</v>
      </c>
      <c r="EG11" s="883">
        <v>732.94</v>
      </c>
      <c r="EH11" s="883">
        <v>740.7</v>
      </c>
      <c r="EI11" s="884">
        <v>740.08</v>
      </c>
      <c r="EJ11" s="885">
        <v>744.72</v>
      </c>
      <c r="EK11" s="883">
        <v>749.69</v>
      </c>
      <c r="EL11" s="883">
        <v>749.6</v>
      </c>
      <c r="EM11" s="884">
        <v>749.46</v>
      </c>
      <c r="EN11" s="885">
        <v>758.43</v>
      </c>
      <c r="EO11" s="883">
        <v>764.29</v>
      </c>
      <c r="EP11" s="883">
        <v>764.9</v>
      </c>
      <c r="EQ11" s="884">
        <v>766.75</v>
      </c>
      <c r="ER11" s="885">
        <v>774.03</v>
      </c>
      <c r="ES11" s="883">
        <v>779.64</v>
      </c>
      <c r="ET11" s="883">
        <v>785.65</v>
      </c>
      <c r="EU11" s="884">
        <v>786.93</v>
      </c>
      <c r="EV11" s="885">
        <v>792.02</v>
      </c>
      <c r="EW11" s="883">
        <v>788.66</v>
      </c>
      <c r="EX11" s="883">
        <v>793.12</v>
      </c>
      <c r="EY11" s="884">
        <v>788.51</v>
      </c>
      <c r="EZ11" s="885">
        <v>790.9</v>
      </c>
      <c r="FA11" s="883">
        <v>795.09</v>
      </c>
      <c r="FB11" s="883">
        <v>807.3</v>
      </c>
      <c r="FC11" s="884">
        <v>804.64</v>
      </c>
      <c r="FD11" s="885">
        <v>811.91</v>
      </c>
      <c r="FE11" s="883">
        <v>823.16</v>
      </c>
      <c r="FF11" s="883">
        <v>831.76</v>
      </c>
      <c r="FG11" s="884">
        <v>834.07</v>
      </c>
      <c r="FH11" s="885">
        <v>833.09</v>
      </c>
      <c r="FI11" s="883">
        <v>846.58</v>
      </c>
      <c r="FJ11" s="883">
        <v>860.94</v>
      </c>
      <c r="FK11" s="884">
        <v>867.95</v>
      </c>
      <c r="FL11" s="885">
        <v>873.73</v>
      </c>
      <c r="FM11" s="883">
        <v>878.35</v>
      </c>
      <c r="FN11" s="883">
        <v>881.63</v>
      </c>
      <c r="FO11" s="884">
        <v>877.83</v>
      </c>
      <c r="FP11" s="885">
        <v>880.38</v>
      </c>
      <c r="FQ11" s="883">
        <v>883.42</v>
      </c>
      <c r="FR11" s="883">
        <v>890.83</v>
      </c>
      <c r="FS11" s="884">
        <v>904.43</v>
      </c>
      <c r="FT11" s="885">
        <v>925.56</v>
      </c>
      <c r="FU11" s="883">
        <v>974.85</v>
      </c>
      <c r="FV11" s="883">
        <v>1002.62</v>
      </c>
      <c r="FW11" s="884">
        <v>1025.1199999999999</v>
      </c>
      <c r="FX11" s="885">
        <v>1078.05</v>
      </c>
      <c r="FY11" s="883">
        <v>1100.6199999999999</v>
      </c>
      <c r="FZ11" s="883">
        <v>1105.6300000000001</v>
      </c>
      <c r="GA11" s="884">
        <v>1100.49</v>
      </c>
      <c r="GB11" s="885">
        <v>1108.19</v>
      </c>
      <c r="GC11" s="883">
        <v>1122.28</v>
      </c>
      <c r="GD11" s="883">
        <v>1134.8</v>
      </c>
      <c r="GE11" s="884">
        <v>1132.27</v>
      </c>
      <c r="GF11" s="885">
        <v>1144.9000000000001</v>
      </c>
      <c r="GG11" s="883">
        <v>1147.1400000000001</v>
      </c>
      <c r="GH11" s="883">
        <v>1150.5899999999999</v>
      </c>
      <c r="GI11" s="884">
        <v>1151.26</v>
      </c>
      <c r="GJ11" s="885">
        <v>1157.23</v>
      </c>
      <c r="GK11" s="883">
        <v>1175.0999999999999</v>
      </c>
      <c r="GL11" s="883">
        <v>1186.06</v>
      </c>
      <c r="GM11" s="884">
        <v>1193.77</v>
      </c>
      <c r="GN11" s="885">
        <v>1201.48</v>
      </c>
      <c r="GO11" s="883">
        <v>1209.19</v>
      </c>
      <c r="GP11" s="883">
        <v>1216.9000000000001</v>
      </c>
      <c r="GQ11" s="884">
        <v>1228.69</v>
      </c>
      <c r="GR11" s="885">
        <v>1233.48</v>
      </c>
      <c r="GS11" s="883">
        <v>1241.58</v>
      </c>
      <c r="GT11" s="883">
        <v>1249.68</v>
      </c>
      <c r="GU11" s="884">
        <v>1257.77</v>
      </c>
      <c r="GV11" s="885">
        <v>1265.55</v>
      </c>
      <c r="GW11" s="883">
        <v>1273.8599999999999</v>
      </c>
      <c r="GX11" s="883">
        <v>1282.17</v>
      </c>
      <c r="GY11" s="884">
        <v>1290.48</v>
      </c>
      <c r="GZ11" s="885">
        <v>1298.46</v>
      </c>
      <c r="HA11" s="883">
        <v>1306.98</v>
      </c>
      <c r="HB11" s="883">
        <v>1315.5</v>
      </c>
      <c r="HC11" s="884">
        <v>1324.03</v>
      </c>
      <c r="HD11" s="885">
        <v>1332.22</v>
      </c>
      <c r="HE11" s="883">
        <v>1340.96</v>
      </c>
      <c r="HF11" s="883">
        <v>1349.71</v>
      </c>
      <c r="HG11" s="884">
        <v>1358.45</v>
      </c>
      <c r="HH11" s="885">
        <v>1366.86</v>
      </c>
      <c r="HI11" s="883">
        <v>1375.83</v>
      </c>
      <c r="HJ11" s="883">
        <v>1384.8</v>
      </c>
      <c r="HK11" s="884">
        <v>1393.77</v>
      </c>
      <c r="HL11" s="885">
        <v>1402.39</v>
      </c>
      <c r="HM11" s="883">
        <v>1411.6</v>
      </c>
      <c r="HN11" s="883">
        <v>1420.81</v>
      </c>
      <c r="HO11" s="884">
        <v>1430.01</v>
      </c>
      <c r="HP11" s="885">
        <v>1438.86</v>
      </c>
      <c r="HQ11" s="883">
        <v>1448.3</v>
      </c>
      <c r="HR11" s="883">
        <v>1457.75</v>
      </c>
      <c r="HS11" s="884">
        <v>1467.19</v>
      </c>
      <c r="HT11" s="885">
        <v>1476.27</v>
      </c>
      <c r="HU11" s="883">
        <v>1485.96</v>
      </c>
      <c r="HV11" s="883">
        <v>1495.65</v>
      </c>
      <c r="HW11" s="884">
        <v>1505.34</v>
      </c>
      <c r="HX11" s="885">
        <v>1514.65</v>
      </c>
      <c r="HY11" s="883">
        <v>1524.59</v>
      </c>
      <c r="HZ11" s="883">
        <v>1534.53</v>
      </c>
      <c r="IA11" s="884">
        <v>1544.48</v>
      </c>
      <c r="IB11" s="885">
        <v>1554.03</v>
      </c>
      <c r="IC11" s="883">
        <v>1564.23</v>
      </c>
      <c r="ID11" s="883">
        <v>1574.43</v>
      </c>
      <c r="IE11" s="884">
        <v>1584.63</v>
      </c>
      <c r="IF11" s="885">
        <v>1594.44</v>
      </c>
      <c r="IG11" s="883">
        <v>1604.9</v>
      </c>
      <c r="IH11" s="883">
        <v>1615.37</v>
      </c>
      <c r="II11" s="884">
        <v>1625.83</v>
      </c>
      <c r="IJ11" s="885">
        <v>1635.89</v>
      </c>
      <c r="IK11" s="883">
        <v>1646.63</v>
      </c>
      <c r="IL11" s="883">
        <v>1657.37</v>
      </c>
      <c r="IM11" s="884">
        <v>1668.1</v>
      </c>
      <c r="IN11" s="885">
        <v>1678.42</v>
      </c>
      <c r="IO11" s="883">
        <v>1689.44</v>
      </c>
      <c r="IP11" s="883">
        <v>1700.46</v>
      </c>
      <c r="IQ11" s="884">
        <v>1711.48</v>
      </c>
      <c r="IR11" s="885">
        <v>1722.06</v>
      </c>
      <c r="IS11" s="883">
        <v>1733.37</v>
      </c>
      <c r="IT11" s="883">
        <v>1744.67</v>
      </c>
      <c r="IU11" s="884">
        <v>1755.97</v>
      </c>
      <c r="IV11" s="885">
        <v>1766.84</v>
      </c>
      <c r="IW11" s="883">
        <v>1778.43</v>
      </c>
      <c r="IX11" s="883">
        <v>1790.03</v>
      </c>
      <c r="IY11" s="884">
        <v>1801.63</v>
      </c>
      <c r="IZ11" s="885">
        <v>1812.77</v>
      </c>
      <c r="JA11" s="883">
        <v>1824.67</v>
      </c>
      <c r="JB11" s="883">
        <v>1836.57</v>
      </c>
      <c r="JC11" s="884">
        <v>1848.47</v>
      </c>
      <c r="JD11" s="885">
        <v>1859.91</v>
      </c>
      <c r="JE11" s="883">
        <v>1872.12</v>
      </c>
      <c r="JF11" s="883">
        <v>1884.32</v>
      </c>
      <c r="JG11" s="884">
        <v>1896.53</v>
      </c>
      <c r="JH11" s="885">
        <v>1908.26</v>
      </c>
      <c r="JI11" s="883">
        <v>1920.79</v>
      </c>
      <c r="JJ11" s="883">
        <v>1933.32</v>
      </c>
      <c r="JK11" s="884">
        <v>1945.84</v>
      </c>
      <c r="JL11" s="885">
        <v>1957.88</v>
      </c>
      <c r="JM11" s="883">
        <v>1970.73</v>
      </c>
      <c r="JN11" s="883">
        <v>1983.58</v>
      </c>
      <c r="JO11" s="884">
        <v>1996.43</v>
      </c>
      <c r="JP11" s="885">
        <v>2008.78</v>
      </c>
      <c r="JQ11" s="883">
        <v>2021.97</v>
      </c>
      <c r="JR11" s="883">
        <v>2035.16</v>
      </c>
      <c r="JS11" s="884">
        <v>2048.34</v>
      </c>
      <c r="JT11" s="885">
        <v>2061.0100000000002</v>
      </c>
      <c r="JU11" s="883">
        <v>2074.54</v>
      </c>
      <c r="JV11" s="883">
        <v>2088.0700000000002</v>
      </c>
      <c r="JW11" s="884">
        <v>2101.6</v>
      </c>
      <c r="JX11" s="885">
        <v>2114.6</v>
      </c>
      <c r="JY11" s="883">
        <v>2128.48</v>
      </c>
      <c r="JZ11" s="883">
        <v>2142.36</v>
      </c>
      <c r="KA11" s="884">
        <v>2156.2399999999998</v>
      </c>
      <c r="KB11" s="885">
        <v>2169.58</v>
      </c>
      <c r="KC11" s="883">
        <v>2183.8200000000002</v>
      </c>
      <c r="KD11" s="883">
        <v>2198.06</v>
      </c>
      <c r="KE11" s="884">
        <v>2212.3000000000002</v>
      </c>
      <c r="KF11" s="885">
        <v>2225.9899999999998</v>
      </c>
      <c r="KG11" s="883">
        <v>2240.6</v>
      </c>
      <c r="KH11" s="883">
        <v>2255.21</v>
      </c>
      <c r="KI11" s="884">
        <v>2269.8200000000002</v>
      </c>
      <c r="KJ11" s="885">
        <v>2283.86</v>
      </c>
      <c r="KK11" s="883">
        <v>2298.85</v>
      </c>
      <c r="KL11" s="883">
        <v>2313.85</v>
      </c>
      <c r="KM11" s="884">
        <v>2328.84</v>
      </c>
      <c r="KN11" s="885">
        <v>2343.2399999999998</v>
      </c>
      <c r="KO11" s="883">
        <v>2358.62</v>
      </c>
      <c r="KP11" s="883">
        <v>2374.0100000000002</v>
      </c>
      <c r="KQ11" s="884">
        <v>2389.39</v>
      </c>
      <c r="KR11" s="885">
        <v>2404.17</v>
      </c>
      <c r="KS11" s="883">
        <v>2419.9499999999998</v>
      </c>
      <c r="KT11" s="883">
        <v>2435.73</v>
      </c>
      <c r="KU11" s="884">
        <v>2451.5100000000002</v>
      </c>
      <c r="KV11" s="885">
        <v>2466.6799999999998</v>
      </c>
      <c r="KW11" s="883">
        <v>2482.87</v>
      </c>
      <c r="KX11" s="883">
        <v>2499.06</v>
      </c>
      <c r="KY11" s="884">
        <v>2515.25</v>
      </c>
      <c r="KZ11" s="885">
        <v>2530.81</v>
      </c>
      <c r="LA11" s="883">
        <v>2547.42</v>
      </c>
      <c r="LB11" s="883">
        <v>2564.0300000000002</v>
      </c>
      <c r="LC11" s="884">
        <v>2580.65</v>
      </c>
      <c r="LD11" s="885">
        <v>2596.61</v>
      </c>
      <c r="LE11" s="883">
        <v>2613.65</v>
      </c>
      <c r="LF11" s="883">
        <v>2630.7</v>
      </c>
      <c r="LG11" s="884">
        <v>2647.74</v>
      </c>
      <c r="LH11" s="885">
        <v>2664.12</v>
      </c>
      <c r="LI11" s="883">
        <v>2681.61</v>
      </c>
      <c r="LJ11" s="883">
        <v>2699.1</v>
      </c>
      <c r="LK11" s="884">
        <v>2716.58</v>
      </c>
      <c r="LL11" s="885">
        <v>2733.39</v>
      </c>
      <c r="LM11" s="883">
        <v>2751.33</v>
      </c>
      <c r="LN11" s="883">
        <v>2769.27</v>
      </c>
      <c r="LO11" s="884">
        <v>2787.22</v>
      </c>
      <c r="LP11" s="885">
        <v>2804.46</v>
      </c>
      <c r="LQ11" s="883">
        <v>2822.87</v>
      </c>
      <c r="LR11" s="883">
        <v>2841.27</v>
      </c>
      <c r="LS11" s="884">
        <v>2859.68</v>
      </c>
      <c r="LT11" s="885">
        <v>2877.37</v>
      </c>
      <c r="LU11" s="883">
        <v>2896.26</v>
      </c>
      <c r="LV11" s="883">
        <v>2915.15</v>
      </c>
      <c r="LW11" s="884">
        <v>2934.04</v>
      </c>
      <c r="LX11" s="885">
        <v>2952.19</v>
      </c>
      <c r="LY11" s="883">
        <v>2971.56</v>
      </c>
      <c r="LZ11" s="883">
        <v>2990.94</v>
      </c>
      <c r="MA11" s="884">
        <v>3010.32</v>
      </c>
      <c r="MB11" s="885">
        <v>3028.94</v>
      </c>
      <c r="MC11" s="883">
        <v>3048.82</v>
      </c>
      <c r="MD11" s="883">
        <v>3068.71</v>
      </c>
      <c r="ME11" s="884">
        <v>3088.59</v>
      </c>
      <c r="MF11" s="885">
        <v>3107.7</v>
      </c>
      <c r="MG11" s="883">
        <v>3128.09</v>
      </c>
      <c r="MH11" s="883">
        <v>3148.49</v>
      </c>
      <c r="MI11" s="884">
        <v>3168.89</v>
      </c>
      <c r="MJ11" s="885">
        <v>3188.5</v>
      </c>
      <c r="MK11" s="883">
        <v>3209.42</v>
      </c>
      <c r="ML11" s="883">
        <v>3230.35</v>
      </c>
      <c r="MM11" s="884">
        <v>3251.28</v>
      </c>
      <c r="MN11" s="885">
        <v>3271.4</v>
      </c>
      <c r="MO11" s="883">
        <v>3292.87</v>
      </c>
      <c r="MP11" s="883">
        <v>3314.34</v>
      </c>
      <c r="MQ11" s="884">
        <v>3335.82</v>
      </c>
      <c r="MR11" s="885">
        <v>3356.45</v>
      </c>
      <c r="MS11" s="883">
        <v>3378.48</v>
      </c>
      <c r="MT11" s="883">
        <v>3400.52</v>
      </c>
      <c r="MU11" s="884">
        <v>3422.55</v>
      </c>
      <c r="MV11" s="885">
        <v>3443.72</v>
      </c>
      <c r="MW11" s="883">
        <v>3466.32</v>
      </c>
      <c r="MX11" s="883">
        <v>3488.93</v>
      </c>
      <c r="MY11" s="884">
        <v>3511.53</v>
      </c>
      <c r="MZ11" s="885">
        <v>3533.26</v>
      </c>
      <c r="NA11" s="883">
        <v>3556.45</v>
      </c>
      <c r="NB11" s="883">
        <v>3579.64</v>
      </c>
      <c r="NC11" s="884">
        <v>3602.83</v>
      </c>
      <c r="ND11" s="885">
        <v>3625.12</v>
      </c>
      <c r="NE11" s="883">
        <v>3648.92</v>
      </c>
      <c r="NF11" s="883">
        <v>3672.71</v>
      </c>
      <c r="NG11" s="884">
        <v>3696.51</v>
      </c>
      <c r="NH11" s="885">
        <v>3719.37</v>
      </c>
      <c r="NI11" s="883">
        <v>3743.79</v>
      </c>
      <c r="NJ11" s="883">
        <v>3768.2</v>
      </c>
      <c r="NK11" s="884">
        <v>3792.62</v>
      </c>
      <c r="NL11" s="885">
        <v>3816.08</v>
      </c>
      <c r="NM11" s="883">
        <v>3841.13</v>
      </c>
      <c r="NN11" s="883">
        <v>3866.18</v>
      </c>
      <c r="NO11" s="884">
        <v>3891.22</v>
      </c>
      <c r="NP11" s="885">
        <v>3915.3</v>
      </c>
      <c r="NQ11" s="883">
        <v>3941</v>
      </c>
      <c r="NR11" s="883">
        <v>3966.7</v>
      </c>
      <c r="NS11" s="884">
        <v>3992.4</v>
      </c>
      <c r="NT11" s="885">
        <v>4017.09</v>
      </c>
      <c r="NU11" s="883">
        <v>4043.46</v>
      </c>
      <c r="NV11" s="883">
        <v>4069.83</v>
      </c>
      <c r="NW11" s="884">
        <v>4096.2</v>
      </c>
      <c r="NX11" s="885">
        <v>4121.54</v>
      </c>
      <c r="NY11" s="883">
        <v>4148.59</v>
      </c>
      <c r="NZ11" s="883">
        <v>4175.6499999999996</v>
      </c>
      <c r="OA11" s="884">
        <v>4202.7</v>
      </c>
      <c r="OB11" s="885">
        <v>4228.7</v>
      </c>
      <c r="OC11" s="883">
        <v>4256.46</v>
      </c>
      <c r="OD11" s="883">
        <v>4284.21</v>
      </c>
      <c r="OE11" s="884">
        <v>4311.97</v>
      </c>
      <c r="OF11" s="885">
        <v>4338.6400000000003</v>
      </c>
      <c r="OG11" s="883">
        <v>4367.12</v>
      </c>
      <c r="OH11" s="883">
        <v>4395.6000000000004</v>
      </c>
      <c r="OI11" s="884">
        <v>4424.08</v>
      </c>
      <c r="OJ11" s="885">
        <v>4451.45</v>
      </c>
      <c r="OK11" s="883">
        <v>4480.67</v>
      </c>
      <c r="OL11" s="883">
        <v>4509.8900000000003</v>
      </c>
      <c r="OM11" s="884">
        <v>4539.1099999999997</v>
      </c>
      <c r="ON11" s="885">
        <v>4567.1899999999996</v>
      </c>
      <c r="OO11" s="883">
        <v>4597.17</v>
      </c>
      <c r="OP11" s="883">
        <v>4627.1499999999996</v>
      </c>
      <c r="OQ11" s="884">
        <v>4657.12</v>
      </c>
      <c r="OR11" s="885">
        <v>4685.93</v>
      </c>
      <c r="OS11" s="883">
        <v>4716.6899999999996</v>
      </c>
      <c r="OT11" s="883">
        <v>4747.45</v>
      </c>
      <c r="OU11" s="884">
        <v>4778.21</v>
      </c>
      <c r="OV11" s="885">
        <v>4807.7700000000004</v>
      </c>
      <c r="OW11" s="883">
        <v>4839.33</v>
      </c>
      <c r="OX11" s="883">
        <v>4870.88</v>
      </c>
      <c r="OY11" s="884">
        <v>4902.4399999999996</v>
      </c>
      <c r="OZ11" s="885">
        <v>4932.7700000000004</v>
      </c>
      <c r="PA11" s="883">
        <v>4965.1499999999996</v>
      </c>
      <c r="PB11" s="883">
        <v>4997.53</v>
      </c>
      <c r="PC11" s="884">
        <v>5029.91</v>
      </c>
      <c r="PD11" s="885">
        <v>5061.0200000000004</v>
      </c>
      <c r="PE11" s="883">
        <v>5094.24</v>
      </c>
      <c r="PF11" s="883">
        <v>5127.46</v>
      </c>
      <c r="PG11" s="884">
        <v>5160.68</v>
      </c>
      <c r="PH11" s="885">
        <v>5192.6099999999997</v>
      </c>
      <c r="PI11" s="883">
        <v>5226.6899999999996</v>
      </c>
      <c r="PJ11" s="883">
        <v>5260.78</v>
      </c>
      <c r="PK11" s="884">
        <v>5294.86</v>
      </c>
      <c r="PL11" s="885">
        <v>5327.62</v>
      </c>
      <c r="PM11" s="883">
        <v>5362.59</v>
      </c>
      <c r="PN11" s="883">
        <v>5397.56</v>
      </c>
      <c r="PO11" s="884">
        <v>5432.53</v>
      </c>
      <c r="PP11" s="885">
        <v>5466.13</v>
      </c>
      <c r="PQ11" s="883">
        <v>5502.01</v>
      </c>
      <c r="PR11" s="883">
        <v>5537.89</v>
      </c>
      <c r="PS11" s="884">
        <v>5573.77</v>
      </c>
      <c r="PT11" s="885">
        <v>5608.25</v>
      </c>
      <c r="PU11" s="883">
        <v>5645.07</v>
      </c>
      <c r="PV11" s="883">
        <v>5681.88</v>
      </c>
      <c r="PW11" s="884">
        <v>5718.69</v>
      </c>
      <c r="PX11" s="885">
        <v>5754.07</v>
      </c>
      <c r="PY11" s="883">
        <v>5791.84</v>
      </c>
      <c r="PZ11" s="883">
        <v>5829.61</v>
      </c>
      <c r="QA11" s="884">
        <v>5867.38</v>
      </c>
      <c r="QB11" s="885">
        <v>5903.67</v>
      </c>
      <c r="QC11" s="883">
        <v>5942.43</v>
      </c>
      <c r="QD11" s="883">
        <v>5981.18</v>
      </c>
      <c r="QE11" s="884">
        <v>6019.93</v>
      </c>
      <c r="QF11" s="885">
        <v>6057.17</v>
      </c>
      <c r="QG11" s="883">
        <v>6096.93</v>
      </c>
      <c r="QH11" s="883">
        <v>6136.69</v>
      </c>
      <c r="QI11" s="884">
        <v>6176.45</v>
      </c>
      <c r="QJ11" s="885">
        <v>6214.66</v>
      </c>
      <c r="QK11" s="883">
        <v>6255.45</v>
      </c>
      <c r="QL11" s="883">
        <v>6296.24</v>
      </c>
      <c r="QM11" s="884">
        <v>6337.04</v>
      </c>
      <c r="QN11" s="885">
        <v>6376.24</v>
      </c>
      <c r="QO11" s="883">
        <v>6418.09</v>
      </c>
      <c r="QP11" s="883">
        <v>6459.94</v>
      </c>
      <c r="QQ11" s="884">
        <v>6501.8</v>
      </c>
      <c r="QR11" s="885">
        <v>6542.02</v>
      </c>
      <c r="QS11" s="883">
        <v>6584.96</v>
      </c>
      <c r="QT11" s="883">
        <v>6627.9</v>
      </c>
      <c r="QU11" s="884">
        <v>6670.85</v>
      </c>
      <c r="QV11" s="885">
        <v>6712.11</v>
      </c>
      <c r="QW11" s="883">
        <v>6756.17</v>
      </c>
      <c r="QX11" s="883">
        <v>6800.23</v>
      </c>
      <c r="QY11" s="884">
        <v>6844.29</v>
      </c>
      <c r="QZ11" s="885">
        <v>6886.63</v>
      </c>
      <c r="RA11" s="883">
        <v>6931.83</v>
      </c>
      <c r="RB11" s="883">
        <v>6977.03</v>
      </c>
      <c r="RC11" s="884">
        <v>7022.24</v>
      </c>
      <c r="RD11" s="885">
        <v>7065.68</v>
      </c>
      <c r="RE11" s="883">
        <v>7112.06</v>
      </c>
      <c r="RF11" s="883">
        <v>7158.44</v>
      </c>
      <c r="RG11" s="884">
        <v>7204.82</v>
      </c>
      <c r="RH11" s="885">
        <v>7249.39</v>
      </c>
      <c r="RI11" s="883">
        <v>7296.97</v>
      </c>
      <c r="RJ11" s="883">
        <v>7344.56</v>
      </c>
      <c r="RK11" s="884">
        <v>7392.14</v>
      </c>
      <c r="RL11" s="885">
        <v>7437.87</v>
      </c>
      <c r="RM11" s="883">
        <v>7486.69</v>
      </c>
      <c r="RN11" s="883">
        <v>7535.52</v>
      </c>
      <c r="RO11" s="884">
        <v>7584.34</v>
      </c>
      <c r="RP11" s="885">
        <v>7631.26</v>
      </c>
      <c r="RQ11" s="883">
        <v>7681.35</v>
      </c>
      <c r="RR11" s="883">
        <v>7731.44</v>
      </c>
      <c r="RS11" s="884">
        <v>7781.53</v>
      </c>
      <c r="RT11" s="885">
        <v>7829.67</v>
      </c>
      <c r="RU11" s="883">
        <v>7881.06</v>
      </c>
      <c r="RV11" s="883">
        <v>7932.46</v>
      </c>
      <c r="RW11" s="884">
        <v>7983.85</v>
      </c>
      <c r="RX11" s="885">
        <v>8033.24</v>
      </c>
      <c r="RY11" s="883">
        <v>8085.97</v>
      </c>
      <c r="RZ11" s="883">
        <v>8138.7</v>
      </c>
      <c r="SA11" s="884">
        <v>8191.43</v>
      </c>
    </row>
    <row r="12" spans="1:497" s="661" customFormat="1">
      <c r="A12" s="652"/>
      <c r="B12" s="795" t="s">
        <v>502</v>
      </c>
      <c r="C12" s="502"/>
      <c r="D12" s="646"/>
      <c r="E12" s="796"/>
      <c r="F12" s="646"/>
      <c r="G12" s="621">
        <v>11</v>
      </c>
      <c r="H12" s="680" t="s">
        <v>80</v>
      </c>
      <c r="I12" s="640">
        <v>11</v>
      </c>
      <c r="J12" s="681" t="s">
        <v>307</v>
      </c>
      <c r="K12" s="791">
        <v>0.1</v>
      </c>
      <c r="L12" s="882">
        <v>254.91</v>
      </c>
      <c r="M12" s="883">
        <v>261.92</v>
      </c>
      <c r="N12" s="883">
        <v>271.8</v>
      </c>
      <c r="O12" s="884">
        <v>276.77999999999997</v>
      </c>
      <c r="P12" s="882">
        <v>282.49</v>
      </c>
      <c r="Q12" s="883">
        <v>290.3</v>
      </c>
      <c r="R12" s="883">
        <v>299.66000000000003</v>
      </c>
      <c r="S12" s="884">
        <v>305.47000000000003</v>
      </c>
      <c r="T12" s="885">
        <v>309.82</v>
      </c>
      <c r="U12" s="883">
        <v>312.2</v>
      </c>
      <c r="V12" s="883">
        <v>318.60000000000002</v>
      </c>
      <c r="W12" s="884">
        <v>318.44</v>
      </c>
      <c r="X12" s="885">
        <v>319.76</v>
      </c>
      <c r="Y12" s="883">
        <v>322.14</v>
      </c>
      <c r="Z12" s="883">
        <v>326.42</v>
      </c>
      <c r="AA12" s="884">
        <v>328.13</v>
      </c>
      <c r="AB12" s="885">
        <v>329.23</v>
      </c>
      <c r="AC12" s="883">
        <v>331.22</v>
      </c>
      <c r="AD12" s="883">
        <v>336.05</v>
      </c>
      <c r="AE12" s="884">
        <v>336.13</v>
      </c>
      <c r="AF12" s="885">
        <v>335.55</v>
      </c>
      <c r="AG12" s="883">
        <v>336.98</v>
      </c>
      <c r="AH12" s="883">
        <v>338.59</v>
      </c>
      <c r="AI12" s="884">
        <v>338.98</v>
      </c>
      <c r="AJ12" s="885">
        <v>339.42</v>
      </c>
      <c r="AK12" s="883">
        <v>341.68</v>
      </c>
      <c r="AL12" s="883">
        <v>342.4</v>
      </c>
      <c r="AM12" s="884">
        <v>343.89</v>
      </c>
      <c r="AN12" s="885">
        <v>344.84</v>
      </c>
      <c r="AO12" s="883">
        <v>346.64</v>
      </c>
      <c r="AP12" s="883">
        <v>350.24</v>
      </c>
      <c r="AQ12" s="884">
        <v>352.88</v>
      </c>
      <c r="AR12" s="885">
        <v>355.43</v>
      </c>
      <c r="AS12" s="883">
        <v>359.77</v>
      </c>
      <c r="AT12" s="883">
        <v>362.57</v>
      </c>
      <c r="AU12" s="884">
        <v>365.95</v>
      </c>
      <c r="AV12" s="885">
        <v>370.58</v>
      </c>
      <c r="AW12" s="883">
        <v>375.63</v>
      </c>
      <c r="AX12" s="883">
        <v>379.26</v>
      </c>
      <c r="AY12" s="884">
        <v>380.68</v>
      </c>
      <c r="AZ12" s="885">
        <v>382.72</v>
      </c>
      <c r="BA12" s="883">
        <v>385.98</v>
      </c>
      <c r="BB12" s="883">
        <v>390.04</v>
      </c>
      <c r="BC12" s="884">
        <v>392.37</v>
      </c>
      <c r="BD12" s="885">
        <v>395.96</v>
      </c>
      <c r="BE12" s="883">
        <v>398.37</v>
      </c>
      <c r="BF12" s="883">
        <v>400.46</v>
      </c>
      <c r="BG12" s="884">
        <v>401.16</v>
      </c>
      <c r="BH12" s="885">
        <v>403.39</v>
      </c>
      <c r="BI12" s="883">
        <v>406.1</v>
      </c>
      <c r="BJ12" s="883">
        <v>407.68</v>
      </c>
      <c r="BK12" s="884">
        <v>408.81</v>
      </c>
      <c r="BL12" s="885">
        <v>411.75</v>
      </c>
      <c r="BM12" s="883">
        <v>415.92</v>
      </c>
      <c r="BN12" s="883">
        <v>417.3</v>
      </c>
      <c r="BO12" s="884">
        <v>419.18</v>
      </c>
      <c r="BP12" s="885">
        <v>422.2</v>
      </c>
      <c r="BQ12" s="883">
        <v>424.51</v>
      </c>
      <c r="BR12" s="883">
        <v>426.7</v>
      </c>
      <c r="BS12" s="884">
        <v>429.08</v>
      </c>
      <c r="BT12" s="885">
        <v>432.79</v>
      </c>
      <c r="BU12" s="883">
        <v>437.55</v>
      </c>
      <c r="BV12" s="883">
        <v>440.85</v>
      </c>
      <c r="BW12" s="884">
        <v>442.1</v>
      </c>
      <c r="BX12" s="885">
        <v>441.89</v>
      </c>
      <c r="BY12" s="883">
        <v>444.43</v>
      </c>
      <c r="BZ12" s="883">
        <v>446.64</v>
      </c>
      <c r="CA12" s="884">
        <v>447.38</v>
      </c>
      <c r="CB12" s="885">
        <v>447.1</v>
      </c>
      <c r="CC12" s="883">
        <v>450.74</v>
      </c>
      <c r="CD12" s="883">
        <v>453.52</v>
      </c>
      <c r="CE12" s="884">
        <v>455.29</v>
      </c>
      <c r="CF12" s="885">
        <v>457.05</v>
      </c>
      <c r="CG12" s="883">
        <v>458.84</v>
      </c>
      <c r="CH12" s="883">
        <v>460.27</v>
      </c>
      <c r="CI12" s="884">
        <v>459.69</v>
      </c>
      <c r="CJ12" s="886">
        <v>461.41</v>
      </c>
      <c r="CK12" s="883">
        <v>464.12</v>
      </c>
      <c r="CL12" s="883">
        <v>467.99</v>
      </c>
      <c r="CM12" s="884">
        <v>467.98</v>
      </c>
      <c r="CN12" s="885">
        <v>469.5</v>
      </c>
      <c r="CO12" s="883">
        <v>472.63</v>
      </c>
      <c r="CP12" s="883">
        <v>473.85</v>
      </c>
      <c r="CQ12" s="884">
        <v>474.95</v>
      </c>
      <c r="CR12" s="885">
        <v>476.65</v>
      </c>
      <c r="CS12" s="883">
        <v>478.03</v>
      </c>
      <c r="CT12" s="883">
        <v>481.14</v>
      </c>
      <c r="CU12" s="884">
        <v>482.73</v>
      </c>
      <c r="CV12" s="882">
        <v>483.76</v>
      </c>
      <c r="CW12" s="883">
        <v>489.01</v>
      </c>
      <c r="CX12" s="883">
        <v>493.68</v>
      </c>
      <c r="CY12" s="884">
        <v>493.88</v>
      </c>
      <c r="CZ12" s="885">
        <v>494.64</v>
      </c>
      <c r="DA12" s="883">
        <v>496.8</v>
      </c>
      <c r="DB12" s="883">
        <v>499.15</v>
      </c>
      <c r="DC12" s="884">
        <v>502.53</v>
      </c>
      <c r="DD12" s="885">
        <v>508.32</v>
      </c>
      <c r="DE12" s="883">
        <v>524.12</v>
      </c>
      <c r="DF12" s="883">
        <v>534.82000000000005</v>
      </c>
      <c r="DG12" s="884">
        <v>545</v>
      </c>
      <c r="DH12" s="885">
        <v>550.58000000000004</v>
      </c>
      <c r="DI12" s="883">
        <v>555.21</v>
      </c>
      <c r="DJ12" s="883">
        <v>557.62</v>
      </c>
      <c r="DK12" s="884">
        <v>565.16</v>
      </c>
      <c r="DL12" s="885">
        <v>578.01</v>
      </c>
      <c r="DM12" s="883">
        <v>583.39</v>
      </c>
      <c r="DN12" s="883">
        <v>591.74</v>
      </c>
      <c r="DO12" s="884">
        <v>602.27</v>
      </c>
      <c r="DP12" s="885">
        <v>605.88</v>
      </c>
      <c r="DQ12" s="883">
        <v>621.78</v>
      </c>
      <c r="DR12" s="883">
        <v>628.04</v>
      </c>
      <c r="DS12" s="884">
        <v>628.54</v>
      </c>
      <c r="DT12" s="885">
        <v>635.04</v>
      </c>
      <c r="DU12" s="883">
        <v>648.1</v>
      </c>
      <c r="DV12" s="883">
        <v>672.38</v>
      </c>
      <c r="DW12" s="884">
        <v>676.86</v>
      </c>
      <c r="DX12" s="885">
        <v>660.73</v>
      </c>
      <c r="DY12" s="883">
        <v>657.37</v>
      </c>
      <c r="DZ12" s="883">
        <v>660.93</v>
      </c>
      <c r="EA12" s="884">
        <v>664.75</v>
      </c>
      <c r="EB12" s="885">
        <v>670.51</v>
      </c>
      <c r="EC12" s="883">
        <v>677.22</v>
      </c>
      <c r="ED12" s="883">
        <v>683.75</v>
      </c>
      <c r="EE12" s="884">
        <v>684.61</v>
      </c>
      <c r="EF12" s="885">
        <v>690.66</v>
      </c>
      <c r="EG12" s="883">
        <v>702.31</v>
      </c>
      <c r="EH12" s="883">
        <v>709.32</v>
      </c>
      <c r="EI12" s="884">
        <v>709.88</v>
      </c>
      <c r="EJ12" s="885">
        <v>713.57</v>
      </c>
      <c r="EK12" s="883">
        <v>717.4</v>
      </c>
      <c r="EL12" s="883">
        <v>717.04</v>
      </c>
      <c r="EM12" s="884">
        <v>718.99</v>
      </c>
      <c r="EN12" s="885">
        <v>722.83</v>
      </c>
      <c r="EO12" s="883">
        <v>725.97</v>
      </c>
      <c r="EP12" s="883">
        <v>728.72</v>
      </c>
      <c r="EQ12" s="884">
        <v>730.08</v>
      </c>
      <c r="ER12" s="885">
        <v>735.33</v>
      </c>
      <c r="ES12" s="883">
        <v>738.7</v>
      </c>
      <c r="ET12" s="883">
        <v>743.11</v>
      </c>
      <c r="EU12" s="884">
        <v>744.66</v>
      </c>
      <c r="EV12" s="885">
        <v>746.47</v>
      </c>
      <c r="EW12" s="883">
        <v>743.2</v>
      </c>
      <c r="EX12" s="883">
        <v>745.99</v>
      </c>
      <c r="EY12" s="884">
        <v>743.39</v>
      </c>
      <c r="EZ12" s="885">
        <v>741.76</v>
      </c>
      <c r="FA12" s="883">
        <v>745.13</v>
      </c>
      <c r="FB12" s="883">
        <v>752.67</v>
      </c>
      <c r="FC12" s="884">
        <v>751.99</v>
      </c>
      <c r="FD12" s="885">
        <v>756.08</v>
      </c>
      <c r="FE12" s="883">
        <v>760.68</v>
      </c>
      <c r="FF12" s="883">
        <v>766.03</v>
      </c>
      <c r="FG12" s="884">
        <v>768.15</v>
      </c>
      <c r="FH12" s="885">
        <v>771.29</v>
      </c>
      <c r="FI12" s="883">
        <v>779.8</v>
      </c>
      <c r="FJ12" s="883">
        <v>789.39</v>
      </c>
      <c r="FK12" s="884">
        <v>796.24</v>
      </c>
      <c r="FL12" s="885">
        <v>800.68</v>
      </c>
      <c r="FM12" s="883">
        <v>804.9</v>
      </c>
      <c r="FN12" s="883">
        <v>808.46</v>
      </c>
      <c r="FO12" s="884">
        <v>808.21</v>
      </c>
      <c r="FP12" s="885">
        <v>811.48</v>
      </c>
      <c r="FQ12" s="883">
        <v>812.05</v>
      </c>
      <c r="FR12" s="883">
        <v>814.58</v>
      </c>
      <c r="FS12" s="884">
        <v>820.49</v>
      </c>
      <c r="FT12" s="885">
        <v>833.37</v>
      </c>
      <c r="FU12" s="883">
        <v>865.7</v>
      </c>
      <c r="FV12" s="883">
        <v>899.04</v>
      </c>
      <c r="FW12" s="884">
        <v>926.74</v>
      </c>
      <c r="FX12" s="885">
        <v>968.78</v>
      </c>
      <c r="FY12" s="883">
        <v>996.24</v>
      </c>
      <c r="FZ12" s="883">
        <v>1013.4</v>
      </c>
      <c r="GA12" s="884">
        <v>1015.93</v>
      </c>
      <c r="GB12" s="885">
        <v>1033.18</v>
      </c>
      <c r="GC12" s="883">
        <v>1045.8499999999999</v>
      </c>
      <c r="GD12" s="883">
        <v>1051.0999999999999</v>
      </c>
      <c r="GE12" s="884">
        <v>1055.21</v>
      </c>
      <c r="GF12" s="885">
        <v>1063.71</v>
      </c>
      <c r="GG12" s="883">
        <v>1068.22</v>
      </c>
      <c r="GH12" s="883">
        <v>1074.8699999999999</v>
      </c>
      <c r="GI12" s="884">
        <v>1075.3699999999999</v>
      </c>
      <c r="GJ12" s="885">
        <v>1083.1099999999999</v>
      </c>
      <c r="GK12" s="883">
        <v>1104.3399999999999</v>
      </c>
      <c r="GL12" s="883">
        <v>1119.94</v>
      </c>
      <c r="GM12" s="884">
        <v>1127.22</v>
      </c>
      <c r="GN12" s="885">
        <v>1134.5</v>
      </c>
      <c r="GO12" s="883">
        <v>1141.78</v>
      </c>
      <c r="GP12" s="883">
        <v>1149.06</v>
      </c>
      <c r="GQ12" s="884">
        <v>1160.19</v>
      </c>
      <c r="GR12" s="885">
        <v>1164.72</v>
      </c>
      <c r="GS12" s="883">
        <v>1172.3699999999999</v>
      </c>
      <c r="GT12" s="883">
        <v>1180.01</v>
      </c>
      <c r="GU12" s="884">
        <v>1187.6600000000001</v>
      </c>
      <c r="GV12" s="885">
        <v>1195.01</v>
      </c>
      <c r="GW12" s="883">
        <v>1202.8499999999999</v>
      </c>
      <c r="GX12" s="883">
        <v>1210.69</v>
      </c>
      <c r="GY12" s="884">
        <v>1218.54</v>
      </c>
      <c r="GZ12" s="885">
        <v>1226.08</v>
      </c>
      <c r="HA12" s="883">
        <v>1234.1199999999999</v>
      </c>
      <c r="HB12" s="883">
        <v>1242.17</v>
      </c>
      <c r="HC12" s="884">
        <v>1250.22</v>
      </c>
      <c r="HD12" s="885">
        <v>1257.95</v>
      </c>
      <c r="HE12" s="883">
        <v>1266.21</v>
      </c>
      <c r="HF12" s="883">
        <v>1274.47</v>
      </c>
      <c r="HG12" s="884">
        <v>1282.73</v>
      </c>
      <c r="HH12" s="885">
        <v>1290.6600000000001</v>
      </c>
      <c r="HI12" s="883">
        <v>1299.1300000000001</v>
      </c>
      <c r="HJ12" s="883">
        <v>1307.6099999999999</v>
      </c>
      <c r="HK12" s="884">
        <v>1316.08</v>
      </c>
      <c r="HL12" s="885">
        <v>1324.22</v>
      </c>
      <c r="HM12" s="883">
        <v>1332.91</v>
      </c>
      <c r="HN12" s="883">
        <v>1341.6</v>
      </c>
      <c r="HO12" s="884">
        <v>1350.3</v>
      </c>
      <c r="HP12" s="885">
        <v>1358.65</v>
      </c>
      <c r="HQ12" s="883">
        <v>1367.57</v>
      </c>
      <c r="HR12" s="883">
        <v>1376.48</v>
      </c>
      <c r="HS12" s="884">
        <v>1385.4</v>
      </c>
      <c r="HT12" s="885">
        <v>1393.97</v>
      </c>
      <c r="HU12" s="883">
        <v>1403.12</v>
      </c>
      <c r="HV12" s="883">
        <v>1412.27</v>
      </c>
      <c r="HW12" s="884">
        <v>1421.42</v>
      </c>
      <c r="HX12" s="885">
        <v>1430.22</v>
      </c>
      <c r="HY12" s="883">
        <v>1439.6</v>
      </c>
      <c r="HZ12" s="883">
        <v>1448.99</v>
      </c>
      <c r="IA12" s="884">
        <v>1458.38</v>
      </c>
      <c r="IB12" s="885">
        <v>1467.4</v>
      </c>
      <c r="IC12" s="883">
        <v>1477.03</v>
      </c>
      <c r="ID12" s="883">
        <v>1486.67</v>
      </c>
      <c r="IE12" s="884">
        <v>1496.3</v>
      </c>
      <c r="IF12" s="885">
        <v>1505.55</v>
      </c>
      <c r="IG12" s="883">
        <v>1515.44</v>
      </c>
      <c r="IH12" s="883">
        <v>1525.32</v>
      </c>
      <c r="II12" s="884">
        <v>1535.2</v>
      </c>
      <c r="IJ12" s="885">
        <v>1544.7</v>
      </c>
      <c r="IK12" s="883">
        <v>1554.84</v>
      </c>
      <c r="IL12" s="883">
        <v>1564.98</v>
      </c>
      <c r="IM12" s="884">
        <v>1575.12</v>
      </c>
      <c r="IN12" s="885">
        <v>1584.86</v>
      </c>
      <c r="IO12" s="883">
        <v>1595.26</v>
      </c>
      <c r="IP12" s="883">
        <v>1605.67</v>
      </c>
      <c r="IQ12" s="884">
        <v>1616.07</v>
      </c>
      <c r="IR12" s="885">
        <v>1626.07</v>
      </c>
      <c r="IS12" s="883">
        <v>1636.74</v>
      </c>
      <c r="IT12" s="883">
        <v>1647.41</v>
      </c>
      <c r="IU12" s="884">
        <v>1658.09</v>
      </c>
      <c r="IV12" s="885">
        <v>1668.35</v>
      </c>
      <c r="IW12" s="883">
        <v>1679.3</v>
      </c>
      <c r="IX12" s="883">
        <v>1690.25</v>
      </c>
      <c r="IY12" s="884">
        <v>1701.2</v>
      </c>
      <c r="IZ12" s="885">
        <v>1711.72</v>
      </c>
      <c r="JA12" s="883">
        <v>1722.96</v>
      </c>
      <c r="JB12" s="883">
        <v>1734.19</v>
      </c>
      <c r="JC12" s="884">
        <v>1745.43</v>
      </c>
      <c r="JD12" s="885">
        <v>1756.23</v>
      </c>
      <c r="JE12" s="883">
        <v>1767.76</v>
      </c>
      <c r="JF12" s="883">
        <v>1779.28</v>
      </c>
      <c r="JG12" s="884">
        <v>1790.81</v>
      </c>
      <c r="JH12" s="885">
        <v>1801.89</v>
      </c>
      <c r="JI12" s="883">
        <v>1813.72</v>
      </c>
      <c r="JJ12" s="883">
        <v>1825.54</v>
      </c>
      <c r="JK12" s="884">
        <v>1837.37</v>
      </c>
      <c r="JL12" s="885">
        <v>1848.74</v>
      </c>
      <c r="JM12" s="883">
        <v>1860.87</v>
      </c>
      <c r="JN12" s="883">
        <v>1873.01</v>
      </c>
      <c r="JO12" s="884">
        <v>1885.14</v>
      </c>
      <c r="JP12" s="885">
        <v>1896.81</v>
      </c>
      <c r="JQ12" s="883">
        <v>1909.26</v>
      </c>
      <c r="JR12" s="883">
        <v>1921.71</v>
      </c>
      <c r="JS12" s="884">
        <v>1934.16</v>
      </c>
      <c r="JT12" s="885">
        <v>1946.12</v>
      </c>
      <c r="JU12" s="883">
        <v>1958.9</v>
      </c>
      <c r="JV12" s="883">
        <v>1971.67</v>
      </c>
      <c r="JW12" s="884">
        <v>1984.45</v>
      </c>
      <c r="JX12" s="885">
        <v>1996.72</v>
      </c>
      <c r="JY12" s="883">
        <v>2009.83</v>
      </c>
      <c r="JZ12" s="883">
        <v>2022.93</v>
      </c>
      <c r="KA12" s="884">
        <v>2036.04</v>
      </c>
      <c r="KB12" s="885">
        <v>2048.64</v>
      </c>
      <c r="KC12" s="883">
        <v>2062.08</v>
      </c>
      <c r="KD12" s="883">
        <v>2075.5300000000002</v>
      </c>
      <c r="KE12" s="884">
        <v>2088.98</v>
      </c>
      <c r="KF12" s="885">
        <v>2101.9</v>
      </c>
      <c r="KG12" s="883">
        <v>2115.6999999999998</v>
      </c>
      <c r="KH12" s="883">
        <v>2129.4899999999998</v>
      </c>
      <c r="KI12" s="884">
        <v>2143.29</v>
      </c>
      <c r="KJ12" s="885">
        <v>2156.5500000000002</v>
      </c>
      <c r="KK12" s="883">
        <v>2170.71</v>
      </c>
      <c r="KL12" s="883">
        <v>2184.86</v>
      </c>
      <c r="KM12" s="884">
        <v>2199.02</v>
      </c>
      <c r="KN12" s="885">
        <v>2212.62</v>
      </c>
      <c r="KO12" s="883">
        <v>2227.14</v>
      </c>
      <c r="KP12" s="883">
        <v>2241.67</v>
      </c>
      <c r="KQ12" s="884">
        <v>2256.19</v>
      </c>
      <c r="KR12" s="885">
        <v>2270.15</v>
      </c>
      <c r="KS12" s="883">
        <v>2285.0500000000002</v>
      </c>
      <c r="KT12" s="883">
        <v>2299.9499999999998</v>
      </c>
      <c r="KU12" s="884">
        <v>2314.85</v>
      </c>
      <c r="KV12" s="885">
        <v>2329.17</v>
      </c>
      <c r="KW12" s="883">
        <v>2344.46</v>
      </c>
      <c r="KX12" s="883">
        <v>2359.75</v>
      </c>
      <c r="KY12" s="884">
        <v>2375.04</v>
      </c>
      <c r="KZ12" s="885">
        <v>2389.73</v>
      </c>
      <c r="LA12" s="883">
        <v>2405.42</v>
      </c>
      <c r="LB12" s="883">
        <v>2421.1</v>
      </c>
      <c r="LC12" s="884">
        <v>2436.79</v>
      </c>
      <c r="LD12" s="885">
        <v>2451.86</v>
      </c>
      <c r="LE12" s="883">
        <v>2467.96</v>
      </c>
      <c r="LF12" s="883">
        <v>2484.0500000000002</v>
      </c>
      <c r="LG12" s="884">
        <v>2500.15</v>
      </c>
      <c r="LH12" s="885">
        <v>2515.61</v>
      </c>
      <c r="LI12" s="883">
        <v>2532.13</v>
      </c>
      <c r="LJ12" s="883">
        <v>2548.64</v>
      </c>
      <c r="LK12" s="884">
        <v>2565.15</v>
      </c>
      <c r="LL12" s="885">
        <v>2581.02</v>
      </c>
      <c r="LM12" s="883">
        <v>2597.96</v>
      </c>
      <c r="LN12" s="883">
        <v>2614.9</v>
      </c>
      <c r="LO12" s="884">
        <v>2631.84</v>
      </c>
      <c r="LP12" s="885">
        <v>2648.12</v>
      </c>
      <c r="LQ12" s="883">
        <v>2665.51</v>
      </c>
      <c r="LR12" s="883">
        <v>2682.89</v>
      </c>
      <c r="LS12" s="884">
        <v>2700.27</v>
      </c>
      <c r="LT12" s="885">
        <v>2716.98</v>
      </c>
      <c r="LU12" s="883">
        <v>2734.81</v>
      </c>
      <c r="LV12" s="883">
        <v>2752.64</v>
      </c>
      <c r="LW12" s="884">
        <v>2770.48</v>
      </c>
      <c r="LX12" s="885">
        <v>2787.62</v>
      </c>
      <c r="LY12" s="883">
        <v>2805.92</v>
      </c>
      <c r="LZ12" s="883">
        <v>2824.21</v>
      </c>
      <c r="MA12" s="884">
        <v>2842.51</v>
      </c>
      <c r="MB12" s="885">
        <v>2860.1</v>
      </c>
      <c r="MC12" s="883">
        <v>2878.87</v>
      </c>
      <c r="MD12" s="883">
        <v>2897.64</v>
      </c>
      <c r="ME12" s="884">
        <v>2916.42</v>
      </c>
      <c r="MF12" s="885">
        <v>2934.46</v>
      </c>
      <c r="MG12" s="883">
        <v>2953.72</v>
      </c>
      <c r="MH12" s="883">
        <v>2972.98</v>
      </c>
      <c r="MI12" s="884">
        <v>2992.24</v>
      </c>
      <c r="MJ12" s="885">
        <v>3010.75</v>
      </c>
      <c r="MK12" s="883">
        <v>3030.52</v>
      </c>
      <c r="ML12" s="883">
        <v>3050.28</v>
      </c>
      <c r="MM12" s="884">
        <v>3070.04</v>
      </c>
      <c r="MN12" s="885">
        <v>3089.03</v>
      </c>
      <c r="MO12" s="883">
        <v>3109.31</v>
      </c>
      <c r="MP12" s="883">
        <v>3129.59</v>
      </c>
      <c r="MQ12" s="884">
        <v>3149.86</v>
      </c>
      <c r="MR12" s="885">
        <v>3169.35</v>
      </c>
      <c r="MS12" s="883">
        <v>3190.15</v>
      </c>
      <c r="MT12" s="883">
        <v>3210.96</v>
      </c>
      <c r="MU12" s="884">
        <v>3231.76</v>
      </c>
      <c r="MV12" s="885">
        <v>3251.75</v>
      </c>
      <c r="MW12" s="883">
        <v>3273.1</v>
      </c>
      <c r="MX12" s="883">
        <v>3294.44</v>
      </c>
      <c r="MY12" s="884">
        <v>3315.79</v>
      </c>
      <c r="MZ12" s="885">
        <v>3336.3</v>
      </c>
      <c r="NA12" s="883">
        <v>3358.2</v>
      </c>
      <c r="NB12" s="883">
        <v>3380.1</v>
      </c>
      <c r="NC12" s="884">
        <v>3402</v>
      </c>
      <c r="ND12" s="885">
        <v>3423.04</v>
      </c>
      <c r="NE12" s="883">
        <v>3445.51</v>
      </c>
      <c r="NF12" s="883">
        <v>3467.98</v>
      </c>
      <c r="NG12" s="884">
        <v>3490.45</v>
      </c>
      <c r="NH12" s="885">
        <v>3512.04</v>
      </c>
      <c r="NI12" s="883">
        <v>3535.09</v>
      </c>
      <c r="NJ12" s="883">
        <v>3558.15</v>
      </c>
      <c r="NK12" s="884">
        <v>3581.2</v>
      </c>
      <c r="NL12" s="885">
        <v>3603.35</v>
      </c>
      <c r="NM12" s="883">
        <v>3627.01</v>
      </c>
      <c r="NN12" s="883">
        <v>3650.66</v>
      </c>
      <c r="NO12" s="884">
        <v>3674.31</v>
      </c>
      <c r="NP12" s="885">
        <v>3697.04</v>
      </c>
      <c r="NQ12" s="883">
        <v>3721.31</v>
      </c>
      <c r="NR12" s="883">
        <v>3745.57</v>
      </c>
      <c r="NS12" s="884">
        <v>3769.84</v>
      </c>
      <c r="NT12" s="885">
        <v>3793.16</v>
      </c>
      <c r="NU12" s="883">
        <v>3818.06</v>
      </c>
      <c r="NV12" s="883">
        <v>3842.96</v>
      </c>
      <c r="NW12" s="884">
        <v>3867.86</v>
      </c>
      <c r="NX12" s="885">
        <v>3891.79</v>
      </c>
      <c r="NY12" s="883">
        <v>3917.33</v>
      </c>
      <c r="NZ12" s="883">
        <v>3942.88</v>
      </c>
      <c r="OA12" s="884">
        <v>3968.42</v>
      </c>
      <c r="OB12" s="885">
        <v>3992.97</v>
      </c>
      <c r="OC12" s="883">
        <v>4019.18</v>
      </c>
      <c r="OD12" s="883">
        <v>4045.39</v>
      </c>
      <c r="OE12" s="884">
        <v>4071.6</v>
      </c>
      <c r="OF12" s="885">
        <v>4096.79</v>
      </c>
      <c r="OG12" s="883">
        <v>4123.68</v>
      </c>
      <c r="OH12" s="883">
        <v>4150.57</v>
      </c>
      <c r="OI12" s="884">
        <v>4177.46</v>
      </c>
      <c r="OJ12" s="885">
        <v>4203.3100000000004</v>
      </c>
      <c r="OK12" s="883">
        <v>4230.8999999999996</v>
      </c>
      <c r="OL12" s="883">
        <v>4258.49</v>
      </c>
      <c r="OM12" s="884">
        <v>4286.08</v>
      </c>
      <c r="ON12" s="885">
        <v>4312.59</v>
      </c>
      <c r="OO12" s="883">
        <v>4340.8999999999996</v>
      </c>
      <c r="OP12" s="883">
        <v>4369.21</v>
      </c>
      <c r="OQ12" s="884">
        <v>4397.5200000000004</v>
      </c>
      <c r="OR12" s="885">
        <v>4424.72</v>
      </c>
      <c r="OS12" s="883">
        <v>4453.76</v>
      </c>
      <c r="OT12" s="883">
        <v>4482.8100000000004</v>
      </c>
      <c r="OU12" s="884">
        <v>4511.8500000000004</v>
      </c>
      <c r="OV12" s="885">
        <v>4539.76</v>
      </c>
      <c r="OW12" s="883">
        <v>4569.5600000000004</v>
      </c>
      <c r="OX12" s="883">
        <v>4599.3599999999997</v>
      </c>
      <c r="OY12" s="884">
        <v>4629.16</v>
      </c>
      <c r="OZ12" s="885">
        <v>4657.8</v>
      </c>
      <c r="PA12" s="883">
        <v>4688.37</v>
      </c>
      <c r="PB12" s="883">
        <v>4718.9399999999996</v>
      </c>
      <c r="PC12" s="884">
        <v>4749.5200000000004</v>
      </c>
      <c r="PD12" s="885">
        <v>4778.8999999999996</v>
      </c>
      <c r="PE12" s="883">
        <v>4810.2700000000004</v>
      </c>
      <c r="PF12" s="883">
        <v>4841.6400000000003</v>
      </c>
      <c r="PG12" s="884">
        <v>4873</v>
      </c>
      <c r="PH12" s="885">
        <v>4903.1499999999996</v>
      </c>
      <c r="PI12" s="883">
        <v>4935.33</v>
      </c>
      <c r="PJ12" s="883">
        <v>4967.5200000000004</v>
      </c>
      <c r="PK12" s="884">
        <v>4999.7</v>
      </c>
      <c r="PL12" s="885">
        <v>5030.63</v>
      </c>
      <c r="PM12" s="883">
        <v>5063.6499999999996</v>
      </c>
      <c r="PN12" s="883">
        <v>5096.67</v>
      </c>
      <c r="PO12" s="884">
        <v>5129.6899999999996</v>
      </c>
      <c r="PP12" s="885">
        <v>5161.43</v>
      </c>
      <c r="PQ12" s="883">
        <v>5195.3100000000004</v>
      </c>
      <c r="PR12" s="883">
        <v>5229.1899999999996</v>
      </c>
      <c r="PS12" s="884">
        <v>5263.07</v>
      </c>
      <c r="PT12" s="885">
        <v>5295.62</v>
      </c>
      <c r="PU12" s="883">
        <v>5330.39</v>
      </c>
      <c r="PV12" s="883">
        <v>5365.15</v>
      </c>
      <c r="PW12" s="884">
        <v>5399.91</v>
      </c>
      <c r="PX12" s="885">
        <v>5433.31</v>
      </c>
      <c r="PY12" s="883">
        <v>5468.98</v>
      </c>
      <c r="PZ12" s="883">
        <v>5504.64</v>
      </c>
      <c r="QA12" s="884">
        <v>5540.3</v>
      </c>
      <c r="QB12" s="885">
        <v>5574.58</v>
      </c>
      <c r="QC12" s="883">
        <v>5611.17</v>
      </c>
      <c r="QD12" s="883">
        <v>5647.76</v>
      </c>
      <c r="QE12" s="884">
        <v>5684.35</v>
      </c>
      <c r="QF12" s="885">
        <v>5719.52</v>
      </c>
      <c r="QG12" s="883">
        <v>5757.06</v>
      </c>
      <c r="QH12" s="883">
        <v>5794.6</v>
      </c>
      <c r="QI12" s="884">
        <v>5832.14</v>
      </c>
      <c r="QJ12" s="885">
        <v>5868.22</v>
      </c>
      <c r="QK12" s="883">
        <v>5906.74</v>
      </c>
      <c r="QL12" s="883">
        <v>5945.26</v>
      </c>
      <c r="QM12" s="884">
        <v>5983.78</v>
      </c>
      <c r="QN12" s="885">
        <v>6020.8</v>
      </c>
      <c r="QO12" s="883">
        <v>6060.32</v>
      </c>
      <c r="QP12" s="883">
        <v>6099.84</v>
      </c>
      <c r="QQ12" s="884">
        <v>6139.36</v>
      </c>
      <c r="QR12" s="885">
        <v>6177.34</v>
      </c>
      <c r="QS12" s="883">
        <v>6217.89</v>
      </c>
      <c r="QT12" s="883">
        <v>6258.43</v>
      </c>
      <c r="QU12" s="884">
        <v>6298.98</v>
      </c>
      <c r="QV12" s="885">
        <v>6337.95</v>
      </c>
      <c r="QW12" s="883">
        <v>6379.55</v>
      </c>
      <c r="QX12" s="883">
        <v>6421.15</v>
      </c>
      <c r="QY12" s="884">
        <v>6462.76</v>
      </c>
      <c r="QZ12" s="885">
        <v>6502.74</v>
      </c>
      <c r="RA12" s="883">
        <v>6545.42</v>
      </c>
      <c r="RB12" s="883">
        <v>6588.1</v>
      </c>
      <c r="RC12" s="884">
        <v>6630.79</v>
      </c>
      <c r="RD12" s="885">
        <v>6671.81</v>
      </c>
      <c r="RE12" s="883">
        <v>6715.6</v>
      </c>
      <c r="RF12" s="883">
        <v>6759.39</v>
      </c>
      <c r="RG12" s="884">
        <v>6803.19</v>
      </c>
      <c r="RH12" s="885">
        <v>6845.27</v>
      </c>
      <c r="RI12" s="883">
        <v>6890.21</v>
      </c>
      <c r="RJ12" s="883">
        <v>6935.14</v>
      </c>
      <c r="RK12" s="884">
        <v>6980.07</v>
      </c>
      <c r="RL12" s="885">
        <v>7023.25</v>
      </c>
      <c r="RM12" s="883">
        <v>7069.35</v>
      </c>
      <c r="RN12" s="883">
        <v>7115.45</v>
      </c>
      <c r="RO12" s="884">
        <v>7161.55</v>
      </c>
      <c r="RP12" s="885">
        <v>7205.86</v>
      </c>
      <c r="RQ12" s="883">
        <v>7253.15</v>
      </c>
      <c r="RR12" s="883">
        <v>7300.45</v>
      </c>
      <c r="RS12" s="884">
        <v>7347.75</v>
      </c>
      <c r="RT12" s="885">
        <v>7393.21</v>
      </c>
      <c r="RU12" s="883">
        <v>7441.74</v>
      </c>
      <c r="RV12" s="883">
        <v>7490.27</v>
      </c>
      <c r="RW12" s="884">
        <v>7538.79</v>
      </c>
      <c r="RX12" s="885">
        <v>7585.43</v>
      </c>
      <c r="RY12" s="883">
        <v>7635.22</v>
      </c>
      <c r="RZ12" s="883">
        <v>7685.01</v>
      </c>
      <c r="SA12" s="884">
        <v>7734.8</v>
      </c>
      <c r="SB12" s="646"/>
      <c r="SC12" s="646"/>
    </row>
    <row r="13" spans="1:497">
      <c r="B13" s="797" t="s">
        <v>425</v>
      </c>
      <c r="C13" s="502" t="s">
        <v>1282</v>
      </c>
      <c r="E13" s="796"/>
      <c r="G13" s="621">
        <v>12</v>
      </c>
      <c r="H13" s="680" t="s">
        <v>74</v>
      </c>
      <c r="I13" s="640">
        <v>12</v>
      </c>
      <c r="J13" s="681" t="s">
        <v>308</v>
      </c>
      <c r="K13" s="791">
        <v>0.1</v>
      </c>
      <c r="L13" s="882">
        <v>271.87</v>
      </c>
      <c r="M13" s="883">
        <v>274.31</v>
      </c>
      <c r="N13" s="883">
        <v>285.26</v>
      </c>
      <c r="O13" s="884">
        <v>289.3</v>
      </c>
      <c r="P13" s="882">
        <v>295.10000000000002</v>
      </c>
      <c r="Q13" s="883">
        <v>301.18</v>
      </c>
      <c r="R13" s="883">
        <v>312.75</v>
      </c>
      <c r="S13" s="884">
        <v>315.63</v>
      </c>
      <c r="T13" s="885">
        <v>320.52999999999997</v>
      </c>
      <c r="U13" s="883">
        <v>322.08</v>
      </c>
      <c r="V13" s="883">
        <v>333.33</v>
      </c>
      <c r="W13" s="884">
        <v>333.67</v>
      </c>
      <c r="X13" s="885">
        <v>335.14</v>
      </c>
      <c r="Y13" s="883">
        <v>338.18</v>
      </c>
      <c r="Z13" s="883">
        <v>345.35</v>
      </c>
      <c r="AA13" s="884">
        <v>344.78</v>
      </c>
      <c r="AB13" s="885">
        <v>345.52</v>
      </c>
      <c r="AC13" s="883">
        <v>348.83</v>
      </c>
      <c r="AD13" s="883">
        <v>352.68</v>
      </c>
      <c r="AE13" s="884">
        <v>351.02</v>
      </c>
      <c r="AF13" s="885">
        <v>353.13</v>
      </c>
      <c r="AG13" s="883">
        <v>354.92</v>
      </c>
      <c r="AH13" s="883">
        <v>357.91</v>
      </c>
      <c r="AI13" s="884">
        <v>355.77</v>
      </c>
      <c r="AJ13" s="885">
        <v>355.59</v>
      </c>
      <c r="AK13" s="883">
        <v>359.01</v>
      </c>
      <c r="AL13" s="883">
        <v>359.28</v>
      </c>
      <c r="AM13" s="884">
        <v>359.55</v>
      </c>
      <c r="AN13" s="885">
        <v>361.04</v>
      </c>
      <c r="AO13" s="883">
        <v>363.87</v>
      </c>
      <c r="AP13" s="883">
        <v>368.87</v>
      </c>
      <c r="AQ13" s="884">
        <v>371.5</v>
      </c>
      <c r="AR13" s="885">
        <v>374.44</v>
      </c>
      <c r="AS13" s="883">
        <v>379.38</v>
      </c>
      <c r="AT13" s="883">
        <v>383.85</v>
      </c>
      <c r="AU13" s="884">
        <v>384.02</v>
      </c>
      <c r="AV13" s="885">
        <v>388.26</v>
      </c>
      <c r="AW13" s="883">
        <v>393.87</v>
      </c>
      <c r="AX13" s="883">
        <v>398.1</v>
      </c>
      <c r="AY13" s="884">
        <v>398.06</v>
      </c>
      <c r="AZ13" s="885">
        <v>397.7</v>
      </c>
      <c r="BA13" s="883">
        <v>402.35</v>
      </c>
      <c r="BB13" s="883">
        <v>406.27</v>
      </c>
      <c r="BC13" s="884">
        <v>405.48</v>
      </c>
      <c r="BD13" s="885">
        <v>407.61</v>
      </c>
      <c r="BE13" s="883">
        <v>409.79</v>
      </c>
      <c r="BF13" s="883">
        <v>415.17</v>
      </c>
      <c r="BG13" s="884">
        <v>412.51</v>
      </c>
      <c r="BH13" s="885">
        <v>416.6</v>
      </c>
      <c r="BI13" s="883">
        <v>423.9</v>
      </c>
      <c r="BJ13" s="883">
        <v>424.33</v>
      </c>
      <c r="BK13" s="884">
        <v>424.64</v>
      </c>
      <c r="BL13" s="885">
        <v>432.27</v>
      </c>
      <c r="BM13" s="883">
        <v>444.84</v>
      </c>
      <c r="BN13" s="883">
        <v>440.26</v>
      </c>
      <c r="BO13" s="884">
        <v>444.4</v>
      </c>
      <c r="BP13" s="885">
        <v>453.13</v>
      </c>
      <c r="BQ13" s="883">
        <v>453.19</v>
      </c>
      <c r="BR13" s="883">
        <v>455.09</v>
      </c>
      <c r="BS13" s="884">
        <v>455.63</v>
      </c>
      <c r="BT13" s="885">
        <v>459.16</v>
      </c>
      <c r="BU13" s="883">
        <v>463.37</v>
      </c>
      <c r="BV13" s="883">
        <v>466.65</v>
      </c>
      <c r="BW13" s="884">
        <v>466.2</v>
      </c>
      <c r="BX13" s="885">
        <v>466.08</v>
      </c>
      <c r="BY13" s="883">
        <v>471.21</v>
      </c>
      <c r="BZ13" s="883">
        <v>477.34</v>
      </c>
      <c r="CA13" s="884">
        <v>478.46</v>
      </c>
      <c r="CB13" s="885">
        <v>481.69</v>
      </c>
      <c r="CC13" s="883">
        <v>487.33</v>
      </c>
      <c r="CD13" s="883">
        <v>488.95</v>
      </c>
      <c r="CE13" s="884">
        <v>487</v>
      </c>
      <c r="CF13" s="885">
        <v>488.93</v>
      </c>
      <c r="CG13" s="883">
        <v>492.32</v>
      </c>
      <c r="CH13" s="883">
        <v>491.1</v>
      </c>
      <c r="CI13" s="884">
        <v>488.69</v>
      </c>
      <c r="CJ13" s="886">
        <v>492.81</v>
      </c>
      <c r="CK13" s="883">
        <v>499.56</v>
      </c>
      <c r="CL13" s="883">
        <v>509.16</v>
      </c>
      <c r="CM13" s="884">
        <v>503.04</v>
      </c>
      <c r="CN13" s="885">
        <v>506.82</v>
      </c>
      <c r="CO13" s="883">
        <v>508.77</v>
      </c>
      <c r="CP13" s="883">
        <v>508.18</v>
      </c>
      <c r="CQ13" s="884">
        <v>508.11</v>
      </c>
      <c r="CR13" s="885">
        <v>508.75</v>
      </c>
      <c r="CS13" s="883">
        <v>510.79</v>
      </c>
      <c r="CT13" s="883">
        <v>516.87</v>
      </c>
      <c r="CU13" s="884">
        <v>516.78</v>
      </c>
      <c r="CV13" s="882">
        <v>519.55999999999995</v>
      </c>
      <c r="CW13" s="883">
        <v>530.58000000000004</v>
      </c>
      <c r="CX13" s="883">
        <v>535.25</v>
      </c>
      <c r="CY13" s="884">
        <v>534.41</v>
      </c>
      <c r="CZ13" s="885">
        <v>535.70000000000005</v>
      </c>
      <c r="DA13" s="883">
        <v>538.79</v>
      </c>
      <c r="DB13" s="883">
        <v>543.21</v>
      </c>
      <c r="DC13" s="884">
        <v>549.21</v>
      </c>
      <c r="DD13" s="885">
        <v>559.04</v>
      </c>
      <c r="DE13" s="883">
        <v>583.39</v>
      </c>
      <c r="DF13" s="883">
        <v>595.63</v>
      </c>
      <c r="DG13" s="884">
        <v>608.04999999999995</v>
      </c>
      <c r="DH13" s="885">
        <v>612.78</v>
      </c>
      <c r="DI13" s="883">
        <v>617.37</v>
      </c>
      <c r="DJ13" s="883">
        <v>619.16</v>
      </c>
      <c r="DK13" s="884">
        <v>625.19000000000005</v>
      </c>
      <c r="DL13" s="885">
        <v>639.51</v>
      </c>
      <c r="DM13" s="883">
        <v>643.94000000000005</v>
      </c>
      <c r="DN13" s="883">
        <v>647.71</v>
      </c>
      <c r="DO13" s="884">
        <v>655.73</v>
      </c>
      <c r="DP13" s="885">
        <v>660.22</v>
      </c>
      <c r="DQ13" s="883">
        <v>678.49</v>
      </c>
      <c r="DR13" s="883">
        <v>685.41</v>
      </c>
      <c r="DS13" s="884">
        <v>681.9</v>
      </c>
      <c r="DT13" s="885">
        <v>685.16</v>
      </c>
      <c r="DU13" s="883">
        <v>701.29</v>
      </c>
      <c r="DV13" s="883">
        <v>728.77</v>
      </c>
      <c r="DW13" s="884">
        <v>727.11</v>
      </c>
      <c r="DX13" s="885">
        <v>708.97</v>
      </c>
      <c r="DY13" s="883">
        <v>699.5</v>
      </c>
      <c r="DZ13" s="883">
        <v>706.43</v>
      </c>
      <c r="EA13" s="884">
        <v>707.53</v>
      </c>
      <c r="EB13" s="885">
        <v>715.45</v>
      </c>
      <c r="EC13" s="883">
        <v>727.79</v>
      </c>
      <c r="ED13" s="883">
        <v>733.68</v>
      </c>
      <c r="EE13" s="884">
        <v>732.86</v>
      </c>
      <c r="EF13" s="885">
        <v>741.6</v>
      </c>
      <c r="EG13" s="883">
        <v>754.5</v>
      </c>
      <c r="EH13" s="883">
        <v>762.57</v>
      </c>
      <c r="EI13" s="884">
        <v>763.99</v>
      </c>
      <c r="EJ13" s="885">
        <v>768.33</v>
      </c>
      <c r="EK13" s="883">
        <v>774.53</v>
      </c>
      <c r="EL13" s="883">
        <v>776.41</v>
      </c>
      <c r="EM13" s="884">
        <v>776.53</v>
      </c>
      <c r="EN13" s="885">
        <v>787.84</v>
      </c>
      <c r="EO13" s="883">
        <v>795.56</v>
      </c>
      <c r="EP13" s="883">
        <v>794.68</v>
      </c>
      <c r="EQ13" s="884">
        <v>797.33</v>
      </c>
      <c r="ER13" s="885">
        <v>805.1</v>
      </c>
      <c r="ES13" s="883">
        <v>809.41</v>
      </c>
      <c r="ET13" s="883">
        <v>817.5</v>
      </c>
      <c r="EU13" s="884">
        <v>818.24</v>
      </c>
      <c r="EV13" s="885">
        <v>822.62</v>
      </c>
      <c r="EW13" s="883">
        <v>817.79</v>
      </c>
      <c r="EX13" s="883">
        <v>825.5</v>
      </c>
      <c r="EY13" s="884">
        <v>820.72</v>
      </c>
      <c r="EZ13" s="885">
        <v>823.25</v>
      </c>
      <c r="FA13" s="883">
        <v>827.92</v>
      </c>
      <c r="FB13" s="883">
        <v>841.23</v>
      </c>
      <c r="FC13" s="884">
        <v>838.77</v>
      </c>
      <c r="FD13" s="885">
        <v>845.05</v>
      </c>
      <c r="FE13" s="883">
        <v>856.5</v>
      </c>
      <c r="FF13" s="883">
        <v>866.08</v>
      </c>
      <c r="FG13" s="884">
        <v>869.55</v>
      </c>
      <c r="FH13" s="885">
        <v>866.37</v>
      </c>
      <c r="FI13" s="883">
        <v>879.92</v>
      </c>
      <c r="FJ13" s="883">
        <v>894.71</v>
      </c>
      <c r="FK13" s="884">
        <v>898.57</v>
      </c>
      <c r="FL13" s="885">
        <v>904.17</v>
      </c>
      <c r="FM13" s="883">
        <v>909.16</v>
      </c>
      <c r="FN13" s="883">
        <v>916.44</v>
      </c>
      <c r="FO13" s="884">
        <v>914.4</v>
      </c>
      <c r="FP13" s="885">
        <v>918.54</v>
      </c>
      <c r="FQ13" s="883">
        <v>920.64</v>
      </c>
      <c r="FR13" s="883">
        <v>933.71</v>
      </c>
      <c r="FS13" s="884">
        <v>956.45</v>
      </c>
      <c r="FT13" s="885">
        <v>980.2</v>
      </c>
      <c r="FU13" s="883">
        <v>1032.05</v>
      </c>
      <c r="FV13" s="883">
        <v>1047.49</v>
      </c>
      <c r="FW13" s="884">
        <v>1059.94</v>
      </c>
      <c r="FX13" s="885">
        <v>1126.43</v>
      </c>
      <c r="FY13" s="883">
        <v>1143.58</v>
      </c>
      <c r="FZ13" s="883">
        <v>1134.19</v>
      </c>
      <c r="GA13" s="884">
        <v>1127.52</v>
      </c>
      <c r="GB13" s="885">
        <v>1133.08</v>
      </c>
      <c r="GC13" s="883">
        <v>1146.67</v>
      </c>
      <c r="GD13" s="883">
        <v>1159.8399999999999</v>
      </c>
      <c r="GE13" s="884">
        <v>1155.72</v>
      </c>
      <c r="GF13" s="885">
        <v>1166.71</v>
      </c>
      <c r="GG13" s="883">
        <v>1170.71</v>
      </c>
      <c r="GH13" s="883">
        <v>1180.82</v>
      </c>
      <c r="GI13" s="884">
        <v>1185.0899999999999</v>
      </c>
      <c r="GJ13" s="885">
        <v>1192.8499999999999</v>
      </c>
      <c r="GK13" s="883">
        <v>1210.71</v>
      </c>
      <c r="GL13" s="883">
        <v>1218.28</v>
      </c>
      <c r="GM13" s="884">
        <v>1226.2</v>
      </c>
      <c r="GN13" s="885">
        <v>1234.1199999999999</v>
      </c>
      <c r="GO13" s="883">
        <v>1242.04</v>
      </c>
      <c r="GP13" s="883">
        <v>1249.96</v>
      </c>
      <c r="GQ13" s="884">
        <v>1262.07</v>
      </c>
      <c r="GR13" s="885">
        <v>1266.99</v>
      </c>
      <c r="GS13" s="883">
        <v>1275.31</v>
      </c>
      <c r="GT13" s="883">
        <v>1283.6300000000001</v>
      </c>
      <c r="GU13" s="884">
        <v>1291.94</v>
      </c>
      <c r="GV13" s="885">
        <v>1299.93</v>
      </c>
      <c r="GW13" s="883">
        <v>1308.47</v>
      </c>
      <c r="GX13" s="883">
        <v>1317</v>
      </c>
      <c r="GY13" s="884">
        <v>1325.53</v>
      </c>
      <c r="GZ13" s="885">
        <v>1333.73</v>
      </c>
      <c r="HA13" s="883">
        <v>1342.49</v>
      </c>
      <c r="HB13" s="883">
        <v>1351.24</v>
      </c>
      <c r="HC13" s="884">
        <v>1360</v>
      </c>
      <c r="HD13" s="885">
        <v>1368.41</v>
      </c>
      <c r="HE13" s="883">
        <v>1377.39</v>
      </c>
      <c r="HF13" s="883">
        <v>1386.37</v>
      </c>
      <c r="HG13" s="884">
        <v>1395.36</v>
      </c>
      <c r="HH13" s="885">
        <v>1403.99</v>
      </c>
      <c r="HI13" s="883">
        <v>1413.2</v>
      </c>
      <c r="HJ13" s="883">
        <v>1422.42</v>
      </c>
      <c r="HK13" s="884">
        <v>1431.64</v>
      </c>
      <c r="HL13" s="885">
        <v>1440.49</v>
      </c>
      <c r="HM13" s="883">
        <v>1449.95</v>
      </c>
      <c r="HN13" s="883">
        <v>1459.4</v>
      </c>
      <c r="HO13" s="884">
        <v>1468.86</v>
      </c>
      <c r="HP13" s="885">
        <v>1477.94</v>
      </c>
      <c r="HQ13" s="883">
        <v>1487.65</v>
      </c>
      <c r="HR13" s="883">
        <v>1497.35</v>
      </c>
      <c r="HS13" s="884">
        <v>1507.05</v>
      </c>
      <c r="HT13" s="885">
        <v>1516.37</v>
      </c>
      <c r="HU13" s="883">
        <v>1526.32</v>
      </c>
      <c r="HV13" s="883">
        <v>1536.28</v>
      </c>
      <c r="HW13" s="884">
        <v>1546.23</v>
      </c>
      <c r="HX13" s="885">
        <v>1555.8</v>
      </c>
      <c r="HY13" s="883">
        <v>1566.01</v>
      </c>
      <c r="HZ13" s="883">
        <v>1576.22</v>
      </c>
      <c r="IA13" s="884">
        <v>1586.43</v>
      </c>
      <c r="IB13" s="885">
        <v>1596.25</v>
      </c>
      <c r="IC13" s="883">
        <v>1606.72</v>
      </c>
      <c r="ID13" s="883">
        <v>1617.2</v>
      </c>
      <c r="IE13" s="884">
        <v>1627.68</v>
      </c>
      <c r="IF13" s="885">
        <v>1637.75</v>
      </c>
      <c r="IG13" s="883">
        <v>1648.5</v>
      </c>
      <c r="IH13" s="883">
        <v>1659.25</v>
      </c>
      <c r="II13" s="884">
        <v>1670</v>
      </c>
      <c r="IJ13" s="885">
        <v>1680.33</v>
      </c>
      <c r="IK13" s="883">
        <v>1691.36</v>
      </c>
      <c r="IL13" s="883">
        <v>1702.39</v>
      </c>
      <c r="IM13" s="884">
        <v>1713.42</v>
      </c>
      <c r="IN13" s="885">
        <v>1724.02</v>
      </c>
      <c r="IO13" s="883">
        <v>1735.34</v>
      </c>
      <c r="IP13" s="883">
        <v>1746.65</v>
      </c>
      <c r="IQ13" s="884">
        <v>1757.97</v>
      </c>
      <c r="IR13" s="885">
        <v>1768.84</v>
      </c>
      <c r="IS13" s="883">
        <v>1780.45</v>
      </c>
      <c r="IT13" s="883">
        <v>1792.07</v>
      </c>
      <c r="IU13" s="884">
        <v>1803.68</v>
      </c>
      <c r="IV13" s="885">
        <v>1814.83</v>
      </c>
      <c r="IW13" s="883">
        <v>1826.75</v>
      </c>
      <c r="IX13" s="883">
        <v>1838.66</v>
      </c>
      <c r="IY13" s="884">
        <v>1850.57</v>
      </c>
      <c r="IZ13" s="885">
        <v>1862.02</v>
      </c>
      <c r="JA13" s="883">
        <v>1874.24</v>
      </c>
      <c r="JB13" s="883">
        <v>1886.46</v>
      </c>
      <c r="JC13" s="884">
        <v>1898.69</v>
      </c>
      <c r="JD13" s="885">
        <v>1910.43</v>
      </c>
      <c r="JE13" s="883">
        <v>1922.97</v>
      </c>
      <c r="JF13" s="883">
        <v>1935.51</v>
      </c>
      <c r="JG13" s="884">
        <v>1948.05</v>
      </c>
      <c r="JH13" s="885">
        <v>1960.1</v>
      </c>
      <c r="JI13" s="883">
        <v>1972.97</v>
      </c>
      <c r="JJ13" s="883">
        <v>1985.84</v>
      </c>
      <c r="JK13" s="884">
        <v>1998.7</v>
      </c>
      <c r="JL13" s="885">
        <v>2011.07</v>
      </c>
      <c r="JM13" s="883">
        <v>2024.27</v>
      </c>
      <c r="JN13" s="883">
        <v>2037.47</v>
      </c>
      <c r="JO13" s="884">
        <v>2050.67</v>
      </c>
      <c r="JP13" s="885">
        <v>2063.35</v>
      </c>
      <c r="JQ13" s="883">
        <v>2076.9</v>
      </c>
      <c r="JR13" s="883">
        <v>2090.44</v>
      </c>
      <c r="JS13" s="884">
        <v>2103.9899999999998</v>
      </c>
      <c r="JT13" s="885">
        <v>2117</v>
      </c>
      <c r="JU13" s="883">
        <v>2130.9</v>
      </c>
      <c r="JV13" s="883">
        <v>2144.79</v>
      </c>
      <c r="JW13" s="884">
        <v>2158.69</v>
      </c>
      <c r="JX13" s="885">
        <v>2172.04</v>
      </c>
      <c r="JY13" s="883">
        <v>2186.3000000000002</v>
      </c>
      <c r="JZ13" s="883">
        <v>2200.56</v>
      </c>
      <c r="KA13" s="884">
        <v>2214.81</v>
      </c>
      <c r="KB13" s="885">
        <v>2228.52</v>
      </c>
      <c r="KC13" s="883">
        <v>2243.14</v>
      </c>
      <c r="KD13" s="883">
        <v>2257.77</v>
      </c>
      <c r="KE13" s="884">
        <v>2272.4</v>
      </c>
      <c r="KF13" s="885">
        <v>2286.46</v>
      </c>
      <c r="KG13" s="883">
        <v>2301.4699999999998</v>
      </c>
      <c r="KH13" s="883">
        <v>2316.4699999999998</v>
      </c>
      <c r="KI13" s="884">
        <v>2331.48</v>
      </c>
      <c r="KJ13" s="885">
        <v>2345.91</v>
      </c>
      <c r="KK13" s="883">
        <v>2361.3000000000002</v>
      </c>
      <c r="KL13" s="883">
        <v>2376.6999999999998</v>
      </c>
      <c r="KM13" s="884">
        <v>2392.1</v>
      </c>
      <c r="KN13" s="885">
        <v>2406.9</v>
      </c>
      <c r="KO13" s="883">
        <v>2422.6999999999998</v>
      </c>
      <c r="KP13" s="883">
        <v>2438.5</v>
      </c>
      <c r="KQ13" s="884">
        <v>2454.3000000000002</v>
      </c>
      <c r="KR13" s="885">
        <v>2469.48</v>
      </c>
      <c r="KS13" s="883">
        <v>2485.69</v>
      </c>
      <c r="KT13" s="883">
        <v>2501.9</v>
      </c>
      <c r="KU13" s="884">
        <v>2518.11</v>
      </c>
      <c r="KV13" s="885">
        <v>2533.6799999999998</v>
      </c>
      <c r="KW13" s="883">
        <v>2550.3200000000002</v>
      </c>
      <c r="KX13" s="883">
        <v>2566.9499999999998</v>
      </c>
      <c r="KY13" s="884">
        <v>2583.58</v>
      </c>
      <c r="KZ13" s="885">
        <v>2599.56</v>
      </c>
      <c r="LA13" s="883">
        <v>2616.62</v>
      </c>
      <c r="LB13" s="883">
        <v>2633.69</v>
      </c>
      <c r="LC13" s="884">
        <v>2650.75</v>
      </c>
      <c r="LD13" s="885">
        <v>2667.15</v>
      </c>
      <c r="LE13" s="883">
        <v>2684.66</v>
      </c>
      <c r="LF13" s="883">
        <v>2702.16</v>
      </c>
      <c r="LG13" s="884">
        <v>2719.67</v>
      </c>
      <c r="LH13" s="885">
        <v>2736.5</v>
      </c>
      <c r="LI13" s="883">
        <v>2754.46</v>
      </c>
      <c r="LJ13" s="883">
        <v>2772.42</v>
      </c>
      <c r="LK13" s="884">
        <v>2790.38</v>
      </c>
      <c r="LL13" s="885">
        <v>2807.64</v>
      </c>
      <c r="LM13" s="883">
        <v>2826.07</v>
      </c>
      <c r="LN13" s="883">
        <v>2844.5</v>
      </c>
      <c r="LO13" s="884">
        <v>2862.93</v>
      </c>
      <c r="LP13" s="885">
        <v>2880.64</v>
      </c>
      <c r="LQ13" s="883">
        <v>2899.55</v>
      </c>
      <c r="LR13" s="883">
        <v>2918.46</v>
      </c>
      <c r="LS13" s="884">
        <v>2937.37</v>
      </c>
      <c r="LT13" s="885">
        <v>2955.54</v>
      </c>
      <c r="LU13" s="883">
        <v>2974.94</v>
      </c>
      <c r="LV13" s="883">
        <v>2994.34</v>
      </c>
      <c r="LW13" s="884">
        <v>3013.74</v>
      </c>
      <c r="LX13" s="885">
        <v>3032.38</v>
      </c>
      <c r="LY13" s="883">
        <v>3052.29</v>
      </c>
      <c r="LZ13" s="883">
        <v>3072.19</v>
      </c>
      <c r="MA13" s="884">
        <v>3092.1</v>
      </c>
      <c r="MB13" s="885">
        <v>3111.23</v>
      </c>
      <c r="MC13" s="883">
        <v>3131.65</v>
      </c>
      <c r="MD13" s="883">
        <v>3152.07</v>
      </c>
      <c r="ME13" s="884">
        <v>3172.49</v>
      </c>
      <c r="MF13" s="885">
        <v>3192.12</v>
      </c>
      <c r="MG13" s="883">
        <v>3213.07</v>
      </c>
      <c r="MH13" s="883">
        <v>3234.02</v>
      </c>
      <c r="MI13" s="884">
        <v>3254.98</v>
      </c>
      <c r="MJ13" s="885">
        <v>3275.11</v>
      </c>
      <c r="MK13" s="883">
        <v>3296.61</v>
      </c>
      <c r="ML13" s="883">
        <v>3318.11</v>
      </c>
      <c r="MM13" s="884">
        <v>3339.61</v>
      </c>
      <c r="MN13" s="885">
        <v>3360.27</v>
      </c>
      <c r="MO13" s="883">
        <v>3382.32</v>
      </c>
      <c r="MP13" s="883">
        <v>3404.38</v>
      </c>
      <c r="MQ13" s="884">
        <v>3426.44</v>
      </c>
      <c r="MR13" s="885">
        <v>3447.63</v>
      </c>
      <c r="MS13" s="883">
        <v>3470.26</v>
      </c>
      <c r="MT13" s="883">
        <v>3492.89</v>
      </c>
      <c r="MU13" s="884">
        <v>3515.52</v>
      </c>
      <c r="MV13" s="885">
        <v>3537.27</v>
      </c>
      <c r="MW13" s="883">
        <v>3560.49</v>
      </c>
      <c r="MX13" s="883">
        <v>3583.71</v>
      </c>
      <c r="MY13" s="884">
        <v>3606.93</v>
      </c>
      <c r="MZ13" s="885">
        <v>3629.24</v>
      </c>
      <c r="NA13" s="883">
        <v>3653.06</v>
      </c>
      <c r="NB13" s="883">
        <v>3676.88</v>
      </c>
      <c r="NC13" s="884">
        <v>3700.71</v>
      </c>
      <c r="ND13" s="885">
        <v>3723.6</v>
      </c>
      <c r="NE13" s="883">
        <v>3748.04</v>
      </c>
      <c r="NF13" s="883">
        <v>3772.48</v>
      </c>
      <c r="NG13" s="884">
        <v>3796.93</v>
      </c>
      <c r="NH13" s="885">
        <v>3820.41</v>
      </c>
      <c r="NI13" s="883">
        <v>3845.49</v>
      </c>
      <c r="NJ13" s="883">
        <v>3870.57</v>
      </c>
      <c r="NK13" s="884">
        <v>3895.65</v>
      </c>
      <c r="NL13" s="885">
        <v>3919.74</v>
      </c>
      <c r="NM13" s="883">
        <v>3945.47</v>
      </c>
      <c r="NN13" s="883">
        <v>3971.2</v>
      </c>
      <c r="NO13" s="884">
        <v>3996.93</v>
      </c>
      <c r="NP13" s="885">
        <v>4021.66</v>
      </c>
      <c r="NQ13" s="883">
        <v>4048.06</v>
      </c>
      <c r="NR13" s="883">
        <v>4074.45</v>
      </c>
      <c r="NS13" s="884">
        <v>4100.8500000000004</v>
      </c>
      <c r="NT13" s="885">
        <v>4126.22</v>
      </c>
      <c r="NU13" s="883">
        <v>4153.3100000000004</v>
      </c>
      <c r="NV13" s="883">
        <v>4180.3900000000003</v>
      </c>
      <c r="NW13" s="884">
        <v>4207.47</v>
      </c>
      <c r="NX13" s="885">
        <v>4233.5</v>
      </c>
      <c r="NY13" s="883">
        <v>4261.29</v>
      </c>
      <c r="NZ13" s="883">
        <v>4289.08</v>
      </c>
      <c r="OA13" s="884">
        <v>4316.87</v>
      </c>
      <c r="OB13" s="885">
        <v>4343.57</v>
      </c>
      <c r="OC13" s="883">
        <v>4372.08</v>
      </c>
      <c r="OD13" s="883">
        <v>4400.6000000000004</v>
      </c>
      <c r="OE13" s="884">
        <v>4429.1099999999997</v>
      </c>
      <c r="OF13" s="885">
        <v>4456.51</v>
      </c>
      <c r="OG13" s="883">
        <v>4485.76</v>
      </c>
      <c r="OH13" s="883">
        <v>4515.01</v>
      </c>
      <c r="OI13" s="884">
        <v>4544.26</v>
      </c>
      <c r="OJ13" s="885">
        <v>4572.38</v>
      </c>
      <c r="OK13" s="883">
        <v>4602.3900000000003</v>
      </c>
      <c r="OL13" s="883">
        <v>4632.3999999999996</v>
      </c>
      <c r="OM13" s="884">
        <v>4662.41</v>
      </c>
      <c r="ON13" s="885">
        <v>4691.26</v>
      </c>
      <c r="OO13" s="883">
        <v>4722.05</v>
      </c>
      <c r="OP13" s="883">
        <v>4752.84</v>
      </c>
      <c r="OQ13" s="884">
        <v>4783.6400000000003</v>
      </c>
      <c r="OR13" s="885">
        <v>4813.2299999999996</v>
      </c>
      <c r="OS13" s="883">
        <v>4844.82</v>
      </c>
      <c r="OT13" s="883">
        <v>4876.42</v>
      </c>
      <c r="OU13" s="884">
        <v>4908.01</v>
      </c>
      <c r="OV13" s="885">
        <v>4938.37</v>
      </c>
      <c r="OW13" s="883">
        <v>4970.79</v>
      </c>
      <c r="OX13" s="883">
        <v>5003.21</v>
      </c>
      <c r="OY13" s="884">
        <v>5035.62</v>
      </c>
      <c r="OZ13" s="885">
        <v>5066.7700000000004</v>
      </c>
      <c r="PA13" s="883">
        <v>5100.03</v>
      </c>
      <c r="PB13" s="883">
        <v>5133.29</v>
      </c>
      <c r="PC13" s="884">
        <v>5166.55</v>
      </c>
      <c r="PD13" s="885">
        <v>5198.51</v>
      </c>
      <c r="PE13" s="883">
        <v>5232.63</v>
      </c>
      <c r="PF13" s="883">
        <v>5266.75</v>
      </c>
      <c r="PG13" s="884">
        <v>5300.88</v>
      </c>
      <c r="PH13" s="885">
        <v>5333.67</v>
      </c>
      <c r="PI13" s="883">
        <v>5368.68</v>
      </c>
      <c r="PJ13" s="883">
        <v>5403.69</v>
      </c>
      <c r="PK13" s="884">
        <v>5438.7</v>
      </c>
      <c r="PL13" s="885">
        <v>5472.34</v>
      </c>
      <c r="PM13" s="883">
        <v>5508.26</v>
      </c>
      <c r="PN13" s="883">
        <v>5544.19</v>
      </c>
      <c r="PO13" s="884">
        <v>5580.11</v>
      </c>
      <c r="PP13" s="885">
        <v>5614.63</v>
      </c>
      <c r="PQ13" s="883">
        <v>5651.48</v>
      </c>
      <c r="PR13" s="883">
        <v>5688.33</v>
      </c>
      <c r="PS13" s="884">
        <v>5725.19</v>
      </c>
      <c r="PT13" s="885">
        <v>5760.61</v>
      </c>
      <c r="PU13" s="883">
        <v>5798.42</v>
      </c>
      <c r="PV13" s="883">
        <v>5836.23</v>
      </c>
      <c r="PW13" s="884">
        <v>5874.04</v>
      </c>
      <c r="PX13" s="885">
        <v>5910.38</v>
      </c>
      <c r="PY13" s="883">
        <v>5949.18</v>
      </c>
      <c r="PZ13" s="883">
        <v>5987.97</v>
      </c>
      <c r="QA13" s="884">
        <v>6026.77</v>
      </c>
      <c r="QB13" s="885">
        <v>6064.05</v>
      </c>
      <c r="QC13" s="883">
        <v>6103.86</v>
      </c>
      <c r="QD13" s="883">
        <v>6143.66</v>
      </c>
      <c r="QE13" s="884">
        <v>6183.46</v>
      </c>
      <c r="QF13" s="885">
        <v>6221.72</v>
      </c>
      <c r="QG13" s="883">
        <v>6262.56</v>
      </c>
      <c r="QH13" s="883">
        <v>6303.4</v>
      </c>
      <c r="QI13" s="884">
        <v>6344.23</v>
      </c>
      <c r="QJ13" s="885">
        <v>6383.48</v>
      </c>
      <c r="QK13" s="883">
        <v>6425.38</v>
      </c>
      <c r="QL13" s="883">
        <v>6467.28</v>
      </c>
      <c r="QM13" s="884">
        <v>6509.18</v>
      </c>
      <c r="QN13" s="885">
        <v>6549.45</v>
      </c>
      <c r="QO13" s="883">
        <v>6592.44</v>
      </c>
      <c r="QP13" s="883">
        <v>6635.43</v>
      </c>
      <c r="QQ13" s="884">
        <v>6678.42</v>
      </c>
      <c r="QR13" s="885">
        <v>6719.74</v>
      </c>
      <c r="QS13" s="883">
        <v>6763.85</v>
      </c>
      <c r="QT13" s="883">
        <v>6807.95</v>
      </c>
      <c r="QU13" s="884">
        <v>6852.06</v>
      </c>
      <c r="QV13" s="885">
        <v>6894.45</v>
      </c>
      <c r="QW13" s="883">
        <v>6939.71</v>
      </c>
      <c r="QX13" s="883">
        <v>6984.96</v>
      </c>
      <c r="QY13" s="884">
        <v>7030.22</v>
      </c>
      <c r="QZ13" s="885">
        <v>7073.71</v>
      </c>
      <c r="RA13" s="883">
        <v>7120.14</v>
      </c>
      <c r="RB13" s="883">
        <v>7166.57</v>
      </c>
      <c r="RC13" s="884">
        <v>7213</v>
      </c>
      <c r="RD13" s="885">
        <v>7257.62</v>
      </c>
      <c r="RE13" s="883">
        <v>7305.26</v>
      </c>
      <c r="RF13" s="883">
        <v>7352.9</v>
      </c>
      <c r="RG13" s="884">
        <v>7400.54</v>
      </c>
      <c r="RH13" s="885">
        <v>7446.32</v>
      </c>
      <c r="RI13" s="883">
        <v>7495.2</v>
      </c>
      <c r="RJ13" s="883">
        <v>7544.08</v>
      </c>
      <c r="RK13" s="884">
        <v>7592.95</v>
      </c>
      <c r="RL13" s="885">
        <v>7639.93</v>
      </c>
      <c r="RM13" s="883">
        <v>7690.07</v>
      </c>
      <c r="RN13" s="883">
        <v>7740.22</v>
      </c>
      <c r="RO13" s="884">
        <v>7790.37</v>
      </c>
      <c r="RP13" s="885">
        <v>7838.56</v>
      </c>
      <c r="RQ13" s="883">
        <v>7890.02</v>
      </c>
      <c r="RR13" s="883">
        <v>7941.47</v>
      </c>
      <c r="RS13" s="884">
        <v>7992.92</v>
      </c>
      <c r="RT13" s="885">
        <v>8042.37</v>
      </c>
      <c r="RU13" s="883">
        <v>8095.16</v>
      </c>
      <c r="RV13" s="883">
        <v>8147.95</v>
      </c>
      <c r="RW13" s="884">
        <v>8200.74</v>
      </c>
      <c r="RX13" s="885">
        <v>8251.4699999999993</v>
      </c>
      <c r="RY13" s="883">
        <v>8305.6299999999992</v>
      </c>
      <c r="RZ13" s="883">
        <v>8359.7900000000009</v>
      </c>
      <c r="SA13" s="884">
        <v>8413.9599999999991</v>
      </c>
    </row>
    <row r="14" spans="1:497">
      <c r="B14" s="797" t="str">
        <f>LEFT(B24,11)</f>
        <v>Table 1 FY2</v>
      </c>
      <c r="C14" s="502" t="s">
        <v>932</v>
      </c>
      <c r="E14" s="796"/>
      <c r="G14" s="621">
        <v>13</v>
      </c>
      <c r="H14" s="680" t="s">
        <v>81</v>
      </c>
      <c r="I14" s="640">
        <v>13</v>
      </c>
      <c r="J14" s="681" t="s">
        <v>309</v>
      </c>
      <c r="K14" s="791">
        <v>0.03</v>
      </c>
      <c r="L14" s="882">
        <v>265.64</v>
      </c>
      <c r="M14" s="883">
        <v>270.82</v>
      </c>
      <c r="N14" s="883">
        <v>281.64999999999998</v>
      </c>
      <c r="O14" s="884">
        <v>287.98</v>
      </c>
      <c r="P14" s="882">
        <v>293.61</v>
      </c>
      <c r="Q14" s="883">
        <v>301.38</v>
      </c>
      <c r="R14" s="883">
        <v>313.41000000000003</v>
      </c>
      <c r="S14" s="884">
        <v>317.89</v>
      </c>
      <c r="T14" s="885">
        <v>325.51</v>
      </c>
      <c r="U14" s="883">
        <v>328.36</v>
      </c>
      <c r="V14" s="883">
        <v>339.24</v>
      </c>
      <c r="W14" s="884">
        <v>340.71</v>
      </c>
      <c r="X14" s="885">
        <v>342.1</v>
      </c>
      <c r="Y14" s="883">
        <v>343.64</v>
      </c>
      <c r="Z14" s="883">
        <v>348.71</v>
      </c>
      <c r="AA14" s="884">
        <v>349.82</v>
      </c>
      <c r="AB14" s="885">
        <v>350.85</v>
      </c>
      <c r="AC14" s="883">
        <v>352.53</v>
      </c>
      <c r="AD14" s="883">
        <v>357.12</v>
      </c>
      <c r="AE14" s="884">
        <v>357.17</v>
      </c>
      <c r="AF14" s="885">
        <v>356.12</v>
      </c>
      <c r="AG14" s="883">
        <v>357.8</v>
      </c>
      <c r="AH14" s="883">
        <v>359.39</v>
      </c>
      <c r="AI14" s="884">
        <v>359.65</v>
      </c>
      <c r="AJ14" s="885">
        <v>360.57</v>
      </c>
      <c r="AK14" s="883">
        <v>362.65</v>
      </c>
      <c r="AL14" s="883">
        <v>364.2</v>
      </c>
      <c r="AM14" s="884">
        <v>364.3</v>
      </c>
      <c r="AN14" s="885">
        <v>367.72</v>
      </c>
      <c r="AO14" s="883">
        <v>369.39</v>
      </c>
      <c r="AP14" s="883">
        <v>374.27</v>
      </c>
      <c r="AQ14" s="884">
        <v>375.45</v>
      </c>
      <c r="AR14" s="885">
        <v>378.91</v>
      </c>
      <c r="AS14" s="883">
        <v>381.47</v>
      </c>
      <c r="AT14" s="883">
        <v>386.02</v>
      </c>
      <c r="AU14" s="884">
        <v>387.57</v>
      </c>
      <c r="AV14" s="885">
        <v>394.41</v>
      </c>
      <c r="AW14" s="883">
        <v>397.56</v>
      </c>
      <c r="AX14" s="883">
        <v>404.46</v>
      </c>
      <c r="AY14" s="884">
        <v>406</v>
      </c>
      <c r="AZ14" s="885">
        <v>408.91</v>
      </c>
      <c r="BA14" s="883">
        <v>412.18</v>
      </c>
      <c r="BB14" s="883">
        <v>419.85</v>
      </c>
      <c r="BC14" s="884">
        <v>421.37</v>
      </c>
      <c r="BD14" s="885">
        <v>423.64</v>
      </c>
      <c r="BE14" s="883">
        <v>426.24</v>
      </c>
      <c r="BF14" s="883">
        <v>429.12</v>
      </c>
      <c r="BG14" s="884">
        <v>429.87</v>
      </c>
      <c r="BH14" s="885">
        <v>432.46</v>
      </c>
      <c r="BI14" s="883">
        <v>436.45</v>
      </c>
      <c r="BJ14" s="883">
        <v>440.83</v>
      </c>
      <c r="BK14" s="884">
        <v>441.51</v>
      </c>
      <c r="BL14" s="885">
        <v>444.91</v>
      </c>
      <c r="BM14" s="883">
        <v>448.13</v>
      </c>
      <c r="BN14" s="883">
        <v>451.04</v>
      </c>
      <c r="BO14" s="884">
        <v>451.92</v>
      </c>
      <c r="BP14" s="885">
        <v>455.98</v>
      </c>
      <c r="BQ14" s="883">
        <v>459.44</v>
      </c>
      <c r="BR14" s="883">
        <v>460.96</v>
      </c>
      <c r="BS14" s="884">
        <v>462.02</v>
      </c>
      <c r="BT14" s="885">
        <v>464.74</v>
      </c>
      <c r="BU14" s="883">
        <v>469.56</v>
      </c>
      <c r="BV14" s="883">
        <v>473.89</v>
      </c>
      <c r="BW14" s="884">
        <v>474.38</v>
      </c>
      <c r="BX14" s="885">
        <v>478.3</v>
      </c>
      <c r="BY14" s="883">
        <v>482.06</v>
      </c>
      <c r="BZ14" s="883">
        <v>485.4</v>
      </c>
      <c r="CA14" s="884">
        <v>485.86</v>
      </c>
      <c r="CB14" s="885">
        <v>488.99</v>
      </c>
      <c r="CC14" s="883">
        <v>492.02</v>
      </c>
      <c r="CD14" s="883">
        <v>493.05</v>
      </c>
      <c r="CE14" s="884">
        <v>494.6</v>
      </c>
      <c r="CF14" s="885">
        <v>500.35</v>
      </c>
      <c r="CG14" s="883">
        <v>503.18</v>
      </c>
      <c r="CH14" s="883">
        <v>504.72</v>
      </c>
      <c r="CI14" s="884">
        <v>505.95</v>
      </c>
      <c r="CJ14" s="886">
        <v>509.67</v>
      </c>
      <c r="CK14" s="883">
        <v>515.79</v>
      </c>
      <c r="CL14" s="883">
        <v>519.24</v>
      </c>
      <c r="CM14" s="884">
        <v>519.75</v>
      </c>
      <c r="CN14" s="885">
        <v>522.70000000000005</v>
      </c>
      <c r="CO14" s="883">
        <v>525.66999999999996</v>
      </c>
      <c r="CP14" s="883">
        <v>528.21</v>
      </c>
      <c r="CQ14" s="884">
        <v>530.30999999999995</v>
      </c>
      <c r="CR14" s="885">
        <v>533.16999999999996</v>
      </c>
      <c r="CS14" s="883">
        <v>533.64</v>
      </c>
      <c r="CT14" s="883">
        <v>537.32000000000005</v>
      </c>
      <c r="CU14" s="884">
        <v>539.98</v>
      </c>
      <c r="CV14" s="882">
        <v>543.14</v>
      </c>
      <c r="CW14" s="883">
        <v>552.98</v>
      </c>
      <c r="CX14" s="883">
        <v>556.82000000000005</v>
      </c>
      <c r="CY14" s="884">
        <v>557.29999999999995</v>
      </c>
      <c r="CZ14" s="885">
        <v>562.22</v>
      </c>
      <c r="DA14" s="883">
        <v>565.12</v>
      </c>
      <c r="DB14" s="883">
        <v>566.01</v>
      </c>
      <c r="DC14" s="884">
        <v>568.24</v>
      </c>
      <c r="DD14" s="885">
        <v>574.07000000000005</v>
      </c>
      <c r="DE14" s="883">
        <v>580.54999999999995</v>
      </c>
      <c r="DF14" s="883">
        <v>589.71</v>
      </c>
      <c r="DG14" s="884">
        <v>593.17999999999995</v>
      </c>
      <c r="DH14" s="885">
        <v>602.74</v>
      </c>
      <c r="DI14" s="883">
        <v>606.87</v>
      </c>
      <c r="DJ14" s="883">
        <v>617.59</v>
      </c>
      <c r="DK14" s="884">
        <v>621.30999999999995</v>
      </c>
      <c r="DL14" s="885">
        <v>634.12</v>
      </c>
      <c r="DM14" s="883">
        <v>639.70000000000005</v>
      </c>
      <c r="DN14" s="883">
        <v>643.34</v>
      </c>
      <c r="DO14" s="884">
        <v>650.07000000000005</v>
      </c>
      <c r="DP14" s="885">
        <v>658.19</v>
      </c>
      <c r="DQ14" s="883">
        <v>666.22</v>
      </c>
      <c r="DR14" s="883">
        <v>672.31</v>
      </c>
      <c r="DS14" s="884">
        <v>674.92</v>
      </c>
      <c r="DT14" s="885">
        <v>679</v>
      </c>
      <c r="DU14" s="883">
        <v>687.99</v>
      </c>
      <c r="DV14" s="883">
        <v>696.83</v>
      </c>
      <c r="DW14" s="884">
        <v>700.63</v>
      </c>
      <c r="DX14" s="885">
        <v>708.75</v>
      </c>
      <c r="DY14" s="883">
        <v>714.03</v>
      </c>
      <c r="DZ14" s="883">
        <v>722.16</v>
      </c>
      <c r="EA14" s="884">
        <v>718.6</v>
      </c>
      <c r="EB14" s="885">
        <v>726.21</v>
      </c>
      <c r="EC14" s="883">
        <v>727.34</v>
      </c>
      <c r="ED14" s="883">
        <v>738.67</v>
      </c>
      <c r="EE14" s="884">
        <v>740.12</v>
      </c>
      <c r="EF14" s="885">
        <v>745.5</v>
      </c>
      <c r="EG14" s="883">
        <v>752.01</v>
      </c>
      <c r="EH14" s="883">
        <v>763.2</v>
      </c>
      <c r="EI14" s="884">
        <v>769.05</v>
      </c>
      <c r="EJ14" s="885">
        <v>779.45</v>
      </c>
      <c r="EK14" s="883">
        <v>787.23</v>
      </c>
      <c r="EL14" s="883">
        <v>792.32</v>
      </c>
      <c r="EM14" s="884">
        <v>796.23</v>
      </c>
      <c r="EN14" s="885">
        <v>804.86</v>
      </c>
      <c r="EO14" s="883">
        <v>806.09</v>
      </c>
      <c r="EP14" s="883">
        <v>816.37</v>
      </c>
      <c r="EQ14" s="884">
        <v>817.99</v>
      </c>
      <c r="ER14" s="885">
        <v>825.51</v>
      </c>
      <c r="ES14" s="883">
        <v>827.5</v>
      </c>
      <c r="ET14" s="883">
        <v>833.72</v>
      </c>
      <c r="EU14" s="884">
        <v>834.66</v>
      </c>
      <c r="EV14" s="885">
        <v>843.99</v>
      </c>
      <c r="EW14" s="883">
        <v>845.53</v>
      </c>
      <c r="EX14" s="883">
        <v>854.33</v>
      </c>
      <c r="EY14" s="884">
        <v>855.68</v>
      </c>
      <c r="EZ14" s="885">
        <v>863.89</v>
      </c>
      <c r="FA14" s="883">
        <v>865.14</v>
      </c>
      <c r="FB14" s="883">
        <v>875.09</v>
      </c>
      <c r="FC14" s="884">
        <v>874.05</v>
      </c>
      <c r="FD14" s="885">
        <v>879.83</v>
      </c>
      <c r="FE14" s="883">
        <v>882.78</v>
      </c>
      <c r="FF14" s="883">
        <v>890.06</v>
      </c>
      <c r="FG14" s="884">
        <v>891.49</v>
      </c>
      <c r="FH14" s="885">
        <v>877.6</v>
      </c>
      <c r="FI14" s="883">
        <v>882.34</v>
      </c>
      <c r="FJ14" s="883">
        <v>891.7</v>
      </c>
      <c r="FK14" s="884">
        <v>915.14</v>
      </c>
      <c r="FL14" s="885">
        <v>925.43</v>
      </c>
      <c r="FM14" s="883">
        <v>929.79</v>
      </c>
      <c r="FN14" s="883">
        <v>943.11</v>
      </c>
      <c r="FO14" s="884">
        <v>943.71</v>
      </c>
      <c r="FP14" s="885">
        <v>951.95</v>
      </c>
      <c r="FQ14" s="883">
        <v>957.07</v>
      </c>
      <c r="FR14" s="883">
        <v>958.35</v>
      </c>
      <c r="FS14" s="884">
        <v>960.53</v>
      </c>
      <c r="FT14" s="885">
        <v>971.15</v>
      </c>
      <c r="FU14" s="883">
        <v>985.61</v>
      </c>
      <c r="FV14" s="883">
        <v>1007.96</v>
      </c>
      <c r="FW14" s="884">
        <v>1028.67</v>
      </c>
      <c r="FX14" s="885">
        <v>1044.05</v>
      </c>
      <c r="FY14" s="883">
        <v>1069.8599999999999</v>
      </c>
      <c r="FZ14" s="883">
        <v>1082.3499999999999</v>
      </c>
      <c r="GA14" s="884">
        <v>1106.27</v>
      </c>
      <c r="GB14" s="885">
        <v>1139.18</v>
      </c>
      <c r="GC14" s="883">
        <v>1147.24</v>
      </c>
      <c r="GD14" s="883">
        <v>1170.3800000000001</v>
      </c>
      <c r="GE14" s="884">
        <v>1176.06</v>
      </c>
      <c r="GF14" s="885">
        <v>1196.3599999999999</v>
      </c>
      <c r="GG14" s="883">
        <v>1200.6600000000001</v>
      </c>
      <c r="GH14" s="883">
        <v>1217.99</v>
      </c>
      <c r="GI14" s="884">
        <v>1224.07</v>
      </c>
      <c r="GJ14" s="885">
        <v>1235.68</v>
      </c>
      <c r="GK14" s="883">
        <v>1242.5999999999999</v>
      </c>
      <c r="GL14" s="883">
        <v>1248.83</v>
      </c>
      <c r="GM14" s="884">
        <v>1256.95</v>
      </c>
      <c r="GN14" s="885">
        <v>1265.06</v>
      </c>
      <c r="GO14" s="883">
        <v>1273.18</v>
      </c>
      <c r="GP14" s="883">
        <v>1281.3</v>
      </c>
      <c r="GQ14" s="884">
        <v>1293.71</v>
      </c>
      <c r="GR14" s="885">
        <v>1298.76</v>
      </c>
      <c r="GS14" s="883">
        <v>1307.29</v>
      </c>
      <c r="GT14" s="883">
        <v>1315.81</v>
      </c>
      <c r="GU14" s="884">
        <v>1324.34</v>
      </c>
      <c r="GV14" s="885">
        <v>1332.53</v>
      </c>
      <c r="GW14" s="883">
        <v>1341.28</v>
      </c>
      <c r="GX14" s="883">
        <v>1350.02</v>
      </c>
      <c r="GY14" s="884">
        <v>1358.77</v>
      </c>
      <c r="GZ14" s="885">
        <v>1367.18</v>
      </c>
      <c r="HA14" s="883">
        <v>1376.15</v>
      </c>
      <c r="HB14" s="883">
        <v>1385.13</v>
      </c>
      <c r="HC14" s="884">
        <v>1394.1</v>
      </c>
      <c r="HD14" s="885">
        <v>1402.72</v>
      </c>
      <c r="HE14" s="883">
        <v>1411.93</v>
      </c>
      <c r="HF14" s="883">
        <v>1421.14</v>
      </c>
      <c r="HG14" s="884">
        <v>1430.35</v>
      </c>
      <c r="HH14" s="885">
        <v>1439.19</v>
      </c>
      <c r="HI14" s="883">
        <v>1448.64</v>
      </c>
      <c r="HJ14" s="883">
        <v>1458.09</v>
      </c>
      <c r="HK14" s="884">
        <v>1467.54</v>
      </c>
      <c r="HL14" s="885">
        <v>1476.61</v>
      </c>
      <c r="HM14" s="883">
        <v>1486.31</v>
      </c>
      <c r="HN14" s="883">
        <v>1496</v>
      </c>
      <c r="HO14" s="884">
        <v>1505.69</v>
      </c>
      <c r="HP14" s="885">
        <v>1515.01</v>
      </c>
      <c r="HQ14" s="883">
        <v>1524.95</v>
      </c>
      <c r="HR14" s="883">
        <v>1534.89</v>
      </c>
      <c r="HS14" s="884">
        <v>1544.84</v>
      </c>
      <c r="HT14" s="885">
        <v>1554.4</v>
      </c>
      <c r="HU14" s="883">
        <v>1564.6</v>
      </c>
      <c r="HV14" s="883">
        <v>1574.8</v>
      </c>
      <c r="HW14" s="884">
        <v>1585</v>
      </c>
      <c r="HX14" s="885">
        <v>1594.81</v>
      </c>
      <c r="HY14" s="883">
        <v>1605.28</v>
      </c>
      <c r="HZ14" s="883">
        <v>1615.75</v>
      </c>
      <c r="IA14" s="884">
        <v>1626.22</v>
      </c>
      <c r="IB14" s="885">
        <v>1636.28</v>
      </c>
      <c r="IC14" s="883">
        <v>1647.02</v>
      </c>
      <c r="ID14" s="883">
        <v>1657.76</v>
      </c>
      <c r="IE14" s="884">
        <v>1668.5</v>
      </c>
      <c r="IF14" s="885">
        <v>1678.82</v>
      </c>
      <c r="IG14" s="883">
        <v>1689.84</v>
      </c>
      <c r="IH14" s="883">
        <v>1700.86</v>
      </c>
      <c r="II14" s="884">
        <v>1711.88</v>
      </c>
      <c r="IJ14" s="885">
        <v>1722.47</v>
      </c>
      <c r="IK14" s="883">
        <v>1733.77</v>
      </c>
      <c r="IL14" s="883">
        <v>1745.08</v>
      </c>
      <c r="IM14" s="884">
        <v>1756.39</v>
      </c>
      <c r="IN14" s="885">
        <v>1767.25</v>
      </c>
      <c r="IO14" s="883">
        <v>1778.85</v>
      </c>
      <c r="IP14" s="883">
        <v>1790.45</v>
      </c>
      <c r="IQ14" s="884">
        <v>1802.05</v>
      </c>
      <c r="IR14" s="885">
        <v>1813.2</v>
      </c>
      <c r="IS14" s="883">
        <v>1825.1</v>
      </c>
      <c r="IT14" s="883">
        <v>1837</v>
      </c>
      <c r="IU14" s="884">
        <v>1848.91</v>
      </c>
      <c r="IV14" s="885">
        <v>1860.34</v>
      </c>
      <c r="IW14" s="883">
        <v>1872.55</v>
      </c>
      <c r="IX14" s="883">
        <v>1884.77</v>
      </c>
      <c r="IY14" s="884">
        <v>1896.98</v>
      </c>
      <c r="IZ14" s="885">
        <v>1908.71</v>
      </c>
      <c r="JA14" s="883">
        <v>1921.24</v>
      </c>
      <c r="JB14" s="883">
        <v>1933.77</v>
      </c>
      <c r="JC14" s="884">
        <v>1946.3</v>
      </c>
      <c r="JD14" s="885">
        <v>1958.34</v>
      </c>
      <c r="JE14" s="883">
        <v>1971.19</v>
      </c>
      <c r="JF14" s="883">
        <v>1984.05</v>
      </c>
      <c r="JG14" s="884">
        <v>1996.9</v>
      </c>
      <c r="JH14" s="885">
        <v>2009.26</v>
      </c>
      <c r="JI14" s="883">
        <v>2022.44</v>
      </c>
      <c r="JJ14" s="883">
        <v>2035.63</v>
      </c>
      <c r="JK14" s="884">
        <v>2048.8200000000002</v>
      </c>
      <c r="JL14" s="885">
        <v>2061.5</v>
      </c>
      <c r="JM14" s="883">
        <v>2075.0300000000002</v>
      </c>
      <c r="JN14" s="883">
        <v>2088.56</v>
      </c>
      <c r="JO14" s="884">
        <v>2102.09</v>
      </c>
      <c r="JP14" s="885">
        <v>2115.1</v>
      </c>
      <c r="JQ14" s="883">
        <v>2128.98</v>
      </c>
      <c r="JR14" s="883">
        <v>2142.86</v>
      </c>
      <c r="JS14" s="884">
        <v>2156.75</v>
      </c>
      <c r="JT14" s="885">
        <v>2170.09</v>
      </c>
      <c r="JU14" s="883">
        <v>2184.33</v>
      </c>
      <c r="JV14" s="883">
        <v>2198.58</v>
      </c>
      <c r="JW14" s="884">
        <v>2212.8200000000002</v>
      </c>
      <c r="JX14" s="885">
        <v>2226.5100000000002</v>
      </c>
      <c r="JY14" s="883">
        <v>2241.12</v>
      </c>
      <c r="JZ14" s="883">
        <v>2255.7399999999998</v>
      </c>
      <c r="KA14" s="884">
        <v>2270.35</v>
      </c>
      <c r="KB14" s="885">
        <v>2284.4</v>
      </c>
      <c r="KC14" s="883">
        <v>2299.39</v>
      </c>
      <c r="KD14" s="883">
        <v>2314.39</v>
      </c>
      <c r="KE14" s="884">
        <v>2329.38</v>
      </c>
      <c r="KF14" s="885">
        <v>2343.79</v>
      </c>
      <c r="KG14" s="883">
        <v>2359.1799999999998</v>
      </c>
      <c r="KH14" s="883">
        <v>2374.56</v>
      </c>
      <c r="KI14" s="884">
        <v>2389.9499999999998</v>
      </c>
      <c r="KJ14" s="885">
        <v>2404.73</v>
      </c>
      <c r="KK14" s="883">
        <v>2420.52</v>
      </c>
      <c r="KL14" s="883">
        <v>2436.3000000000002</v>
      </c>
      <c r="KM14" s="884">
        <v>2452.09</v>
      </c>
      <c r="KN14" s="885">
        <v>2467.2600000000002</v>
      </c>
      <c r="KO14" s="883">
        <v>2483.4499999999998</v>
      </c>
      <c r="KP14" s="883">
        <v>2499.65</v>
      </c>
      <c r="KQ14" s="884">
        <v>2515.84</v>
      </c>
      <c r="KR14" s="885">
        <v>2531.4</v>
      </c>
      <c r="KS14" s="883">
        <v>2548.02</v>
      </c>
      <c r="KT14" s="883">
        <v>2564.64</v>
      </c>
      <c r="KU14" s="884">
        <v>2581.25</v>
      </c>
      <c r="KV14" s="885">
        <v>2597.2199999999998</v>
      </c>
      <c r="KW14" s="883">
        <v>2614.27</v>
      </c>
      <c r="KX14" s="883">
        <v>2631.32</v>
      </c>
      <c r="KY14" s="884">
        <v>2648.36</v>
      </c>
      <c r="KZ14" s="885">
        <v>2664.75</v>
      </c>
      <c r="LA14" s="883">
        <v>2682.24</v>
      </c>
      <c r="LB14" s="883">
        <v>2699.73</v>
      </c>
      <c r="LC14" s="884">
        <v>2717.22</v>
      </c>
      <c r="LD14" s="885">
        <v>2734.03</v>
      </c>
      <c r="LE14" s="883">
        <v>2751.98</v>
      </c>
      <c r="LF14" s="883">
        <v>2769.92</v>
      </c>
      <c r="LG14" s="884">
        <v>2787.87</v>
      </c>
      <c r="LH14" s="885">
        <v>2805.12</v>
      </c>
      <c r="LI14" s="883">
        <v>2823.53</v>
      </c>
      <c r="LJ14" s="883">
        <v>2841.94</v>
      </c>
      <c r="LK14" s="884">
        <v>2860.35</v>
      </c>
      <c r="LL14" s="885">
        <v>2878.05</v>
      </c>
      <c r="LM14" s="883">
        <v>2896.94</v>
      </c>
      <c r="LN14" s="883">
        <v>2915.83</v>
      </c>
      <c r="LO14" s="884">
        <v>2934.72</v>
      </c>
      <c r="LP14" s="885">
        <v>2952.88</v>
      </c>
      <c r="LQ14" s="883">
        <v>2972.26</v>
      </c>
      <c r="LR14" s="883">
        <v>2991.64</v>
      </c>
      <c r="LS14" s="884">
        <v>3011.03</v>
      </c>
      <c r="LT14" s="885">
        <v>3029.65</v>
      </c>
      <c r="LU14" s="883">
        <v>3049.54</v>
      </c>
      <c r="LV14" s="883">
        <v>3069.43</v>
      </c>
      <c r="LW14" s="884">
        <v>3089.31</v>
      </c>
      <c r="LX14" s="885">
        <v>3108.42</v>
      </c>
      <c r="LY14" s="883">
        <v>3128.83</v>
      </c>
      <c r="LZ14" s="883">
        <v>3149.23</v>
      </c>
      <c r="MA14" s="884">
        <v>3169.64</v>
      </c>
      <c r="MB14" s="885">
        <v>3189.24</v>
      </c>
      <c r="MC14" s="883">
        <v>3210.18</v>
      </c>
      <c r="MD14" s="883">
        <v>3231.11</v>
      </c>
      <c r="ME14" s="884">
        <v>3252.05</v>
      </c>
      <c r="MF14" s="885">
        <v>3272.16</v>
      </c>
      <c r="MG14" s="883">
        <v>3293.64</v>
      </c>
      <c r="MH14" s="883">
        <v>3315.12</v>
      </c>
      <c r="MI14" s="884">
        <v>3336.6</v>
      </c>
      <c r="MJ14" s="885">
        <v>3357.24</v>
      </c>
      <c r="MK14" s="883">
        <v>3379.28</v>
      </c>
      <c r="ML14" s="883">
        <v>3401.31</v>
      </c>
      <c r="MM14" s="884">
        <v>3423.35</v>
      </c>
      <c r="MN14" s="885">
        <v>3444.53</v>
      </c>
      <c r="MO14" s="883">
        <v>3467.14</v>
      </c>
      <c r="MP14" s="883">
        <v>3489.75</v>
      </c>
      <c r="MQ14" s="884">
        <v>3512.36</v>
      </c>
      <c r="MR14" s="885">
        <v>3534.09</v>
      </c>
      <c r="MS14" s="883">
        <v>3557.28</v>
      </c>
      <c r="MT14" s="883">
        <v>3580.48</v>
      </c>
      <c r="MU14" s="884">
        <v>3603.68</v>
      </c>
      <c r="MV14" s="885">
        <v>3625.97</v>
      </c>
      <c r="MW14" s="883">
        <v>3649.77</v>
      </c>
      <c r="MX14" s="883">
        <v>3673.57</v>
      </c>
      <c r="MY14" s="884">
        <v>3697.38</v>
      </c>
      <c r="MZ14" s="885">
        <v>3720.25</v>
      </c>
      <c r="NA14" s="883">
        <v>3744.67</v>
      </c>
      <c r="NB14" s="883">
        <v>3769.09</v>
      </c>
      <c r="NC14" s="884">
        <v>3793.51</v>
      </c>
      <c r="ND14" s="885">
        <v>3816.97</v>
      </c>
      <c r="NE14" s="883">
        <v>3842.03</v>
      </c>
      <c r="NF14" s="883">
        <v>3867.08</v>
      </c>
      <c r="NG14" s="884">
        <v>3892.14</v>
      </c>
      <c r="NH14" s="885">
        <v>3916.22</v>
      </c>
      <c r="NI14" s="883">
        <v>3941.92</v>
      </c>
      <c r="NJ14" s="883">
        <v>3967.63</v>
      </c>
      <c r="NK14" s="884">
        <v>3993.33</v>
      </c>
      <c r="NL14" s="885">
        <v>4018.04</v>
      </c>
      <c r="NM14" s="883">
        <v>4044.41</v>
      </c>
      <c r="NN14" s="883">
        <v>4070.79</v>
      </c>
      <c r="NO14" s="884">
        <v>4097.16</v>
      </c>
      <c r="NP14" s="885">
        <v>4122.51</v>
      </c>
      <c r="NQ14" s="883">
        <v>4149.57</v>
      </c>
      <c r="NR14" s="883">
        <v>4176.63</v>
      </c>
      <c r="NS14" s="884">
        <v>4203.6899999999996</v>
      </c>
      <c r="NT14" s="885">
        <v>4229.6899999999996</v>
      </c>
      <c r="NU14" s="883">
        <v>4257.45</v>
      </c>
      <c r="NV14" s="883">
        <v>4285.22</v>
      </c>
      <c r="NW14" s="884">
        <v>4312.9799999999996</v>
      </c>
      <c r="NX14" s="885">
        <v>4339.66</v>
      </c>
      <c r="NY14" s="883">
        <v>4368.1499999999996</v>
      </c>
      <c r="NZ14" s="883">
        <v>4396.63</v>
      </c>
      <c r="OA14" s="884">
        <v>4425.12</v>
      </c>
      <c r="OB14" s="885">
        <v>4452.49</v>
      </c>
      <c r="OC14" s="883">
        <v>4481.72</v>
      </c>
      <c r="OD14" s="883">
        <v>4510.95</v>
      </c>
      <c r="OE14" s="884">
        <v>4540.17</v>
      </c>
      <c r="OF14" s="885">
        <v>4568.26</v>
      </c>
      <c r="OG14" s="883">
        <v>4598.25</v>
      </c>
      <c r="OH14" s="883">
        <v>4628.2299999999996</v>
      </c>
      <c r="OI14" s="884">
        <v>4658.22</v>
      </c>
      <c r="OJ14" s="885">
        <v>4687.03</v>
      </c>
      <c r="OK14" s="883">
        <v>4717.8</v>
      </c>
      <c r="OL14" s="883">
        <v>4748.57</v>
      </c>
      <c r="OM14" s="884">
        <v>4779.33</v>
      </c>
      <c r="ON14" s="885">
        <v>4808.8999999999996</v>
      </c>
      <c r="OO14" s="883">
        <v>4840.46</v>
      </c>
      <c r="OP14" s="883">
        <v>4872.03</v>
      </c>
      <c r="OQ14" s="884">
        <v>4903.59</v>
      </c>
      <c r="OR14" s="885">
        <v>4933.93</v>
      </c>
      <c r="OS14" s="883">
        <v>4966.3100000000004</v>
      </c>
      <c r="OT14" s="883">
        <v>4998.7</v>
      </c>
      <c r="OU14" s="884">
        <v>5031.09</v>
      </c>
      <c r="OV14" s="885">
        <v>5062.21</v>
      </c>
      <c r="OW14" s="883">
        <v>5095.4399999999996</v>
      </c>
      <c r="OX14" s="883">
        <v>5128.67</v>
      </c>
      <c r="OY14" s="884">
        <v>5161.8999999999996</v>
      </c>
      <c r="OZ14" s="885">
        <v>5193.83</v>
      </c>
      <c r="PA14" s="883">
        <v>5227.92</v>
      </c>
      <c r="PB14" s="883">
        <v>5262.01</v>
      </c>
      <c r="PC14" s="884">
        <v>5296.1</v>
      </c>
      <c r="PD14" s="885">
        <v>5328.87</v>
      </c>
      <c r="PE14" s="883">
        <v>5363.85</v>
      </c>
      <c r="PF14" s="883">
        <v>5398.82</v>
      </c>
      <c r="PG14" s="884">
        <v>5433.8</v>
      </c>
      <c r="PH14" s="885">
        <v>5467.42</v>
      </c>
      <c r="PI14" s="883">
        <v>5503.31</v>
      </c>
      <c r="PJ14" s="883">
        <v>5539.19</v>
      </c>
      <c r="PK14" s="884">
        <v>5575.08</v>
      </c>
      <c r="PL14" s="885">
        <v>5609.57</v>
      </c>
      <c r="PM14" s="883">
        <v>5646.39</v>
      </c>
      <c r="PN14" s="883">
        <v>5683.21</v>
      </c>
      <c r="PO14" s="884">
        <v>5720.03</v>
      </c>
      <c r="PP14" s="885">
        <v>5755.42</v>
      </c>
      <c r="PQ14" s="883">
        <v>5793.2</v>
      </c>
      <c r="PR14" s="883">
        <v>5830.98</v>
      </c>
      <c r="PS14" s="884">
        <v>5868.76</v>
      </c>
      <c r="PT14" s="885">
        <v>5905.06</v>
      </c>
      <c r="PU14" s="883">
        <v>5943.82</v>
      </c>
      <c r="PV14" s="883">
        <v>5982.58</v>
      </c>
      <c r="PW14" s="884">
        <v>6021.34</v>
      </c>
      <c r="PX14" s="885">
        <v>6058.59</v>
      </c>
      <c r="PY14" s="883">
        <v>6098.36</v>
      </c>
      <c r="PZ14" s="883">
        <v>6138.13</v>
      </c>
      <c r="QA14" s="884">
        <v>6177.9</v>
      </c>
      <c r="QB14" s="885">
        <v>6216.12</v>
      </c>
      <c r="QC14" s="883">
        <v>6256.92</v>
      </c>
      <c r="QD14" s="883">
        <v>6297.72</v>
      </c>
      <c r="QE14" s="884">
        <v>6338.52</v>
      </c>
      <c r="QF14" s="885">
        <v>6377.73</v>
      </c>
      <c r="QG14" s="883">
        <v>6419.6</v>
      </c>
      <c r="QH14" s="883">
        <v>6461.46</v>
      </c>
      <c r="QI14" s="884">
        <v>6503.32</v>
      </c>
      <c r="QJ14" s="885">
        <v>6543.56</v>
      </c>
      <c r="QK14" s="883">
        <v>6586.51</v>
      </c>
      <c r="QL14" s="883">
        <v>6629.46</v>
      </c>
      <c r="QM14" s="884">
        <v>6672.41</v>
      </c>
      <c r="QN14" s="885">
        <v>6713.69</v>
      </c>
      <c r="QO14" s="883">
        <v>6757.76</v>
      </c>
      <c r="QP14" s="883">
        <v>6801.83</v>
      </c>
      <c r="QQ14" s="884">
        <v>6845.89</v>
      </c>
      <c r="QR14" s="885">
        <v>6888.24</v>
      </c>
      <c r="QS14" s="883">
        <v>6933.46</v>
      </c>
      <c r="QT14" s="883">
        <v>6978.67</v>
      </c>
      <c r="QU14" s="884">
        <v>7023.89</v>
      </c>
      <c r="QV14" s="885">
        <v>7067.34</v>
      </c>
      <c r="QW14" s="883">
        <v>7113.73</v>
      </c>
      <c r="QX14" s="883">
        <v>7160.12</v>
      </c>
      <c r="QY14" s="884">
        <v>7206.51</v>
      </c>
      <c r="QZ14" s="885">
        <v>7251.09</v>
      </c>
      <c r="RA14" s="883">
        <v>7298.69</v>
      </c>
      <c r="RB14" s="883">
        <v>7346.28</v>
      </c>
      <c r="RC14" s="884">
        <v>7393.88</v>
      </c>
      <c r="RD14" s="885">
        <v>7439.62</v>
      </c>
      <c r="RE14" s="883">
        <v>7488.45</v>
      </c>
      <c r="RF14" s="883">
        <v>7537.28</v>
      </c>
      <c r="RG14" s="884">
        <v>7586.12</v>
      </c>
      <c r="RH14" s="885">
        <v>7633.05</v>
      </c>
      <c r="RI14" s="883">
        <v>7683.15</v>
      </c>
      <c r="RJ14" s="883">
        <v>7733.25</v>
      </c>
      <c r="RK14" s="884">
        <v>7783.36</v>
      </c>
      <c r="RL14" s="885">
        <v>7831.51</v>
      </c>
      <c r="RM14" s="883">
        <v>7882.91</v>
      </c>
      <c r="RN14" s="883">
        <v>7934.32</v>
      </c>
      <c r="RO14" s="884">
        <v>7985.72</v>
      </c>
      <c r="RP14" s="885">
        <v>8035.13</v>
      </c>
      <c r="RQ14" s="883">
        <v>8087.87</v>
      </c>
      <c r="RR14" s="883">
        <v>8140.61</v>
      </c>
      <c r="RS14" s="884">
        <v>8193.35</v>
      </c>
      <c r="RT14" s="885">
        <v>8244.0400000000009</v>
      </c>
      <c r="RU14" s="883">
        <v>8298.15</v>
      </c>
      <c r="RV14" s="883">
        <v>8352.27</v>
      </c>
      <c r="RW14" s="884">
        <v>8406.3799999999992</v>
      </c>
      <c r="RX14" s="885">
        <v>8458.3799999999992</v>
      </c>
      <c r="RY14" s="883">
        <v>8513.9</v>
      </c>
      <c r="RZ14" s="883">
        <v>8569.43</v>
      </c>
      <c r="SA14" s="884">
        <v>8624.9500000000007</v>
      </c>
    </row>
    <row r="15" spans="1:497">
      <c r="A15" s="685"/>
      <c r="B15" s="647"/>
      <c r="C15" s="632"/>
      <c r="D15" s="686"/>
      <c r="E15" s="647"/>
      <c r="F15" s="647"/>
      <c r="G15" s="621">
        <v>14</v>
      </c>
      <c r="H15" s="680" t="s">
        <v>82</v>
      </c>
      <c r="I15" s="640">
        <v>14</v>
      </c>
      <c r="J15" s="681" t="s">
        <v>310</v>
      </c>
      <c r="K15" s="791">
        <v>0.05</v>
      </c>
      <c r="L15" s="882">
        <v>268.87</v>
      </c>
      <c r="M15" s="883">
        <v>275.43</v>
      </c>
      <c r="N15" s="883">
        <v>284.94</v>
      </c>
      <c r="O15" s="884">
        <v>291.47000000000003</v>
      </c>
      <c r="P15" s="882">
        <v>297.87</v>
      </c>
      <c r="Q15" s="883">
        <v>307</v>
      </c>
      <c r="R15" s="883">
        <v>317.48</v>
      </c>
      <c r="S15" s="884">
        <v>322.02999999999997</v>
      </c>
      <c r="T15" s="885">
        <v>329.54</v>
      </c>
      <c r="U15" s="883">
        <v>332.77</v>
      </c>
      <c r="V15" s="883">
        <v>341.4</v>
      </c>
      <c r="W15" s="884">
        <v>342.84</v>
      </c>
      <c r="X15" s="885">
        <v>344.42</v>
      </c>
      <c r="Y15" s="883">
        <v>346.28</v>
      </c>
      <c r="Z15" s="883">
        <v>350.15</v>
      </c>
      <c r="AA15" s="884">
        <v>351.06</v>
      </c>
      <c r="AB15" s="885">
        <v>351.96</v>
      </c>
      <c r="AC15" s="883">
        <v>353.84</v>
      </c>
      <c r="AD15" s="883">
        <v>357.66</v>
      </c>
      <c r="AE15" s="884">
        <v>357.81</v>
      </c>
      <c r="AF15" s="885">
        <v>360.2</v>
      </c>
      <c r="AG15" s="883">
        <v>360.88</v>
      </c>
      <c r="AH15" s="883">
        <v>362.49</v>
      </c>
      <c r="AI15" s="884">
        <v>363.08</v>
      </c>
      <c r="AJ15" s="885">
        <v>364.15</v>
      </c>
      <c r="AK15" s="883">
        <v>366.12</v>
      </c>
      <c r="AL15" s="883">
        <v>367.26</v>
      </c>
      <c r="AM15" s="884">
        <v>367.48</v>
      </c>
      <c r="AN15" s="885">
        <v>371.39</v>
      </c>
      <c r="AO15" s="883">
        <v>372.87</v>
      </c>
      <c r="AP15" s="883">
        <v>376.57</v>
      </c>
      <c r="AQ15" s="884">
        <v>377.7</v>
      </c>
      <c r="AR15" s="885">
        <v>381.39</v>
      </c>
      <c r="AS15" s="883">
        <v>383.48</v>
      </c>
      <c r="AT15" s="883">
        <v>387.91</v>
      </c>
      <c r="AU15" s="884">
        <v>389.42</v>
      </c>
      <c r="AV15" s="885">
        <v>399.19</v>
      </c>
      <c r="AW15" s="883">
        <v>402.23</v>
      </c>
      <c r="AX15" s="883">
        <v>408.93</v>
      </c>
      <c r="AY15" s="884">
        <v>410.56</v>
      </c>
      <c r="AZ15" s="885">
        <v>416.23</v>
      </c>
      <c r="BA15" s="883">
        <v>418.83</v>
      </c>
      <c r="BB15" s="883">
        <v>426.15</v>
      </c>
      <c r="BC15" s="884">
        <v>427.58</v>
      </c>
      <c r="BD15" s="885">
        <v>431.75</v>
      </c>
      <c r="BE15" s="883">
        <v>434.02</v>
      </c>
      <c r="BF15" s="883">
        <v>436.95</v>
      </c>
      <c r="BG15" s="884">
        <v>437.42</v>
      </c>
      <c r="BH15" s="885">
        <v>440.32</v>
      </c>
      <c r="BI15" s="883">
        <v>444.65</v>
      </c>
      <c r="BJ15" s="883">
        <v>449.52</v>
      </c>
      <c r="BK15" s="884">
        <v>450.14</v>
      </c>
      <c r="BL15" s="885">
        <v>453.92</v>
      </c>
      <c r="BM15" s="883">
        <v>457.1</v>
      </c>
      <c r="BN15" s="883">
        <v>459.86</v>
      </c>
      <c r="BO15" s="884">
        <v>459.59</v>
      </c>
      <c r="BP15" s="885">
        <v>464.97</v>
      </c>
      <c r="BQ15" s="883">
        <v>467.37</v>
      </c>
      <c r="BR15" s="883">
        <v>469.13</v>
      </c>
      <c r="BS15" s="884">
        <v>470.36</v>
      </c>
      <c r="BT15" s="885">
        <v>473.69</v>
      </c>
      <c r="BU15" s="883">
        <v>477.42</v>
      </c>
      <c r="BV15" s="883">
        <v>480.99</v>
      </c>
      <c r="BW15" s="884">
        <v>481.23</v>
      </c>
      <c r="BX15" s="885">
        <v>486.3</v>
      </c>
      <c r="BY15" s="883">
        <v>489.3</v>
      </c>
      <c r="BZ15" s="883">
        <v>492.45</v>
      </c>
      <c r="CA15" s="884">
        <v>493.39</v>
      </c>
      <c r="CB15" s="885">
        <v>497.41</v>
      </c>
      <c r="CC15" s="883">
        <v>499.61</v>
      </c>
      <c r="CD15" s="883">
        <v>500.41</v>
      </c>
      <c r="CE15" s="884">
        <v>501.47</v>
      </c>
      <c r="CF15" s="885">
        <v>508.28</v>
      </c>
      <c r="CG15" s="883">
        <v>510.27</v>
      </c>
      <c r="CH15" s="883">
        <v>511.29</v>
      </c>
      <c r="CI15" s="884">
        <v>512.16</v>
      </c>
      <c r="CJ15" s="886">
        <v>515.92999999999995</v>
      </c>
      <c r="CK15" s="883">
        <v>520.55999999999995</v>
      </c>
      <c r="CL15" s="883">
        <v>523.14</v>
      </c>
      <c r="CM15" s="884">
        <v>523.67999999999995</v>
      </c>
      <c r="CN15" s="885">
        <v>526.04</v>
      </c>
      <c r="CO15" s="883">
        <v>526.70000000000005</v>
      </c>
      <c r="CP15" s="883">
        <v>528.41999999999996</v>
      </c>
      <c r="CQ15" s="884">
        <v>530.28</v>
      </c>
      <c r="CR15" s="885">
        <v>533</v>
      </c>
      <c r="CS15" s="883">
        <v>532.9</v>
      </c>
      <c r="CT15" s="883">
        <v>535.39</v>
      </c>
      <c r="CU15" s="884">
        <v>537.41999999999996</v>
      </c>
      <c r="CV15" s="882">
        <v>539.66999999999996</v>
      </c>
      <c r="CW15" s="883">
        <v>551.63</v>
      </c>
      <c r="CX15" s="883">
        <v>554.03</v>
      </c>
      <c r="CY15" s="884">
        <v>554.89</v>
      </c>
      <c r="CZ15" s="885">
        <v>560.29999999999995</v>
      </c>
      <c r="DA15" s="883">
        <v>563.87</v>
      </c>
      <c r="DB15" s="883">
        <v>564.09</v>
      </c>
      <c r="DC15" s="884">
        <v>566.98</v>
      </c>
      <c r="DD15" s="885">
        <v>572.42999999999995</v>
      </c>
      <c r="DE15" s="883">
        <v>579.15</v>
      </c>
      <c r="DF15" s="883">
        <v>587.47</v>
      </c>
      <c r="DG15" s="884">
        <v>594.66999999999996</v>
      </c>
      <c r="DH15" s="885">
        <v>603.21</v>
      </c>
      <c r="DI15" s="883">
        <v>607.88</v>
      </c>
      <c r="DJ15" s="883">
        <v>618.82000000000005</v>
      </c>
      <c r="DK15" s="884">
        <v>622.23</v>
      </c>
      <c r="DL15" s="885">
        <v>633.85</v>
      </c>
      <c r="DM15" s="883">
        <v>640.07000000000005</v>
      </c>
      <c r="DN15" s="883">
        <v>642.79999999999995</v>
      </c>
      <c r="DO15" s="884">
        <v>647.89</v>
      </c>
      <c r="DP15" s="885">
        <v>654.97</v>
      </c>
      <c r="DQ15" s="883">
        <v>660.82</v>
      </c>
      <c r="DR15" s="883">
        <v>666.4</v>
      </c>
      <c r="DS15" s="884">
        <v>668.25</v>
      </c>
      <c r="DT15" s="885">
        <v>672.17</v>
      </c>
      <c r="DU15" s="883">
        <v>679.9</v>
      </c>
      <c r="DV15" s="883">
        <v>689.75</v>
      </c>
      <c r="DW15" s="884">
        <v>696.2</v>
      </c>
      <c r="DX15" s="885">
        <v>704.84</v>
      </c>
      <c r="DY15" s="883">
        <v>708.1</v>
      </c>
      <c r="DZ15" s="883">
        <v>714.7</v>
      </c>
      <c r="EA15" s="884">
        <v>707.23</v>
      </c>
      <c r="EB15" s="885">
        <v>714.39</v>
      </c>
      <c r="EC15" s="883">
        <v>715.35</v>
      </c>
      <c r="ED15" s="883">
        <v>722.61</v>
      </c>
      <c r="EE15" s="884">
        <v>723.34</v>
      </c>
      <c r="EF15" s="885">
        <v>730.49</v>
      </c>
      <c r="EG15" s="883">
        <v>737.82</v>
      </c>
      <c r="EH15" s="883">
        <v>747.94</v>
      </c>
      <c r="EI15" s="884">
        <v>753.93</v>
      </c>
      <c r="EJ15" s="885">
        <v>757.76</v>
      </c>
      <c r="EK15" s="883">
        <v>764.47</v>
      </c>
      <c r="EL15" s="883">
        <v>768.52</v>
      </c>
      <c r="EM15" s="884">
        <v>772.18</v>
      </c>
      <c r="EN15" s="885">
        <v>782</v>
      </c>
      <c r="EO15" s="883">
        <v>784.6</v>
      </c>
      <c r="EP15" s="883">
        <v>792.86</v>
      </c>
      <c r="EQ15" s="884">
        <v>792.77</v>
      </c>
      <c r="ER15" s="885">
        <v>800.38</v>
      </c>
      <c r="ES15" s="883">
        <v>802.68</v>
      </c>
      <c r="ET15" s="883">
        <v>807.76</v>
      </c>
      <c r="EU15" s="884">
        <v>806.83</v>
      </c>
      <c r="EV15" s="885">
        <v>818.17</v>
      </c>
      <c r="EW15" s="883">
        <v>818.72</v>
      </c>
      <c r="EX15" s="883">
        <v>824.48</v>
      </c>
      <c r="EY15" s="884">
        <v>824.1</v>
      </c>
      <c r="EZ15" s="885">
        <v>831.82</v>
      </c>
      <c r="FA15" s="883">
        <v>831.91</v>
      </c>
      <c r="FB15" s="883">
        <v>838.22</v>
      </c>
      <c r="FC15" s="884">
        <v>837.49</v>
      </c>
      <c r="FD15" s="885">
        <v>842.48</v>
      </c>
      <c r="FE15" s="883">
        <v>844.31</v>
      </c>
      <c r="FF15" s="883">
        <v>849.56</v>
      </c>
      <c r="FG15" s="884">
        <v>850.53</v>
      </c>
      <c r="FH15" s="885">
        <v>836.69</v>
      </c>
      <c r="FI15" s="883">
        <v>841.08</v>
      </c>
      <c r="FJ15" s="883">
        <v>848.92</v>
      </c>
      <c r="FK15" s="884">
        <v>874.05</v>
      </c>
      <c r="FL15" s="885">
        <v>883.72</v>
      </c>
      <c r="FM15" s="883">
        <v>886.87</v>
      </c>
      <c r="FN15" s="883">
        <v>896.39</v>
      </c>
      <c r="FO15" s="884">
        <v>897.36</v>
      </c>
      <c r="FP15" s="885">
        <v>905</v>
      </c>
      <c r="FQ15" s="883">
        <v>908.51</v>
      </c>
      <c r="FR15" s="883">
        <v>908.8</v>
      </c>
      <c r="FS15" s="884">
        <v>910.87</v>
      </c>
      <c r="FT15" s="885">
        <v>923.38</v>
      </c>
      <c r="FU15" s="883">
        <v>933.83</v>
      </c>
      <c r="FV15" s="883">
        <v>954.45</v>
      </c>
      <c r="FW15" s="884">
        <v>979.48</v>
      </c>
      <c r="FX15" s="885">
        <v>992.88</v>
      </c>
      <c r="FY15" s="883">
        <v>1022.1</v>
      </c>
      <c r="FZ15" s="883">
        <v>1033.68</v>
      </c>
      <c r="GA15" s="884">
        <v>1059.8800000000001</v>
      </c>
      <c r="GB15" s="885">
        <v>1091.3800000000001</v>
      </c>
      <c r="GC15" s="883">
        <v>1099.18</v>
      </c>
      <c r="GD15" s="883">
        <v>1120.44</v>
      </c>
      <c r="GE15" s="884">
        <v>1123.69</v>
      </c>
      <c r="GF15" s="885">
        <v>1140.73</v>
      </c>
      <c r="GG15" s="883">
        <v>1144.23</v>
      </c>
      <c r="GH15" s="883">
        <v>1158.05</v>
      </c>
      <c r="GI15" s="884">
        <v>1161.24</v>
      </c>
      <c r="GJ15" s="885">
        <v>1170.43</v>
      </c>
      <c r="GK15" s="883">
        <v>1178.55</v>
      </c>
      <c r="GL15" s="883">
        <v>1187.77</v>
      </c>
      <c r="GM15" s="884">
        <v>1195.49</v>
      </c>
      <c r="GN15" s="885">
        <v>1203.21</v>
      </c>
      <c r="GO15" s="883">
        <v>1210.93</v>
      </c>
      <c r="GP15" s="883">
        <v>1218.6500000000001</v>
      </c>
      <c r="GQ15" s="884">
        <v>1230.46</v>
      </c>
      <c r="GR15" s="885">
        <v>1235.26</v>
      </c>
      <c r="GS15" s="883">
        <v>1243.3699999999999</v>
      </c>
      <c r="GT15" s="883">
        <v>1251.48</v>
      </c>
      <c r="GU15" s="884">
        <v>1259.5899999999999</v>
      </c>
      <c r="GV15" s="885">
        <v>1267.3800000000001</v>
      </c>
      <c r="GW15" s="883">
        <v>1275.7</v>
      </c>
      <c r="GX15" s="883">
        <v>1284.02</v>
      </c>
      <c r="GY15" s="884">
        <v>1292.3399999999999</v>
      </c>
      <c r="GZ15" s="885">
        <v>1300.33</v>
      </c>
      <c r="HA15" s="883">
        <v>1308.8699999999999</v>
      </c>
      <c r="HB15" s="883">
        <v>1317.4</v>
      </c>
      <c r="HC15" s="884">
        <v>1325.94</v>
      </c>
      <c r="HD15" s="885">
        <v>1334.14</v>
      </c>
      <c r="HE15" s="883">
        <v>1342.9</v>
      </c>
      <c r="HF15" s="883">
        <v>1351.65</v>
      </c>
      <c r="HG15" s="884">
        <v>1360.41</v>
      </c>
      <c r="HH15" s="885">
        <v>1368.83</v>
      </c>
      <c r="HI15" s="883">
        <v>1377.81</v>
      </c>
      <c r="HJ15" s="883">
        <v>1386.8</v>
      </c>
      <c r="HK15" s="884">
        <v>1395.78</v>
      </c>
      <c r="HL15" s="885">
        <v>1404.42</v>
      </c>
      <c r="HM15" s="883">
        <v>1413.64</v>
      </c>
      <c r="HN15" s="883">
        <v>1422.85</v>
      </c>
      <c r="HO15" s="884">
        <v>1432.07</v>
      </c>
      <c r="HP15" s="885">
        <v>1440.93</v>
      </c>
      <c r="HQ15" s="883">
        <v>1450.39</v>
      </c>
      <c r="HR15" s="883">
        <v>1459.85</v>
      </c>
      <c r="HS15" s="884">
        <v>1469.31</v>
      </c>
      <c r="HT15" s="885">
        <v>1478.4</v>
      </c>
      <c r="HU15" s="883">
        <v>1488.1</v>
      </c>
      <c r="HV15" s="883">
        <v>1497.8</v>
      </c>
      <c r="HW15" s="884">
        <v>1507.51</v>
      </c>
      <c r="HX15" s="885">
        <v>1516.83</v>
      </c>
      <c r="HY15" s="883">
        <v>1526.79</v>
      </c>
      <c r="HZ15" s="883">
        <v>1536.75</v>
      </c>
      <c r="IA15" s="884">
        <v>1546.7</v>
      </c>
      <c r="IB15" s="885">
        <v>1556.27</v>
      </c>
      <c r="IC15" s="883">
        <v>1566.49</v>
      </c>
      <c r="ID15" s="883">
        <v>1576.7</v>
      </c>
      <c r="IE15" s="884">
        <v>1586.92</v>
      </c>
      <c r="IF15" s="885">
        <v>1596.73</v>
      </c>
      <c r="IG15" s="883">
        <v>1607.22</v>
      </c>
      <c r="IH15" s="883">
        <v>1617.7</v>
      </c>
      <c r="II15" s="884">
        <v>1628.18</v>
      </c>
      <c r="IJ15" s="885">
        <v>1638.25</v>
      </c>
      <c r="IK15" s="883">
        <v>1649</v>
      </c>
      <c r="IL15" s="883">
        <v>1659.76</v>
      </c>
      <c r="IM15" s="884">
        <v>1670.51</v>
      </c>
      <c r="IN15" s="885">
        <v>1680.84</v>
      </c>
      <c r="IO15" s="883">
        <v>1691.88</v>
      </c>
      <c r="IP15" s="883">
        <v>1702.91</v>
      </c>
      <c r="IQ15" s="884">
        <v>1713.94</v>
      </c>
      <c r="IR15" s="885">
        <v>1724.55</v>
      </c>
      <c r="IS15" s="883">
        <v>1735.87</v>
      </c>
      <c r="IT15" s="883">
        <v>1747.19</v>
      </c>
      <c r="IU15" s="884">
        <v>1758.51</v>
      </c>
      <c r="IV15" s="885">
        <v>1769.38</v>
      </c>
      <c r="IW15" s="883">
        <v>1781</v>
      </c>
      <c r="IX15" s="883">
        <v>1792.61</v>
      </c>
      <c r="IY15" s="884">
        <v>1804.23</v>
      </c>
      <c r="IZ15" s="885">
        <v>1815.39</v>
      </c>
      <c r="JA15" s="883">
        <v>1827.3</v>
      </c>
      <c r="JB15" s="883">
        <v>1839.22</v>
      </c>
      <c r="JC15" s="884">
        <v>1851.14</v>
      </c>
      <c r="JD15" s="885">
        <v>1862.59</v>
      </c>
      <c r="JE15" s="883">
        <v>1874.81</v>
      </c>
      <c r="JF15" s="883">
        <v>1887.04</v>
      </c>
      <c r="JG15" s="884">
        <v>1899.27</v>
      </c>
      <c r="JH15" s="885">
        <v>1911.02</v>
      </c>
      <c r="JI15" s="883">
        <v>1923.56</v>
      </c>
      <c r="JJ15" s="883">
        <v>1936.1</v>
      </c>
      <c r="JK15" s="884">
        <v>1948.65</v>
      </c>
      <c r="JL15" s="885">
        <v>1960.7</v>
      </c>
      <c r="JM15" s="883">
        <v>1973.57</v>
      </c>
      <c r="JN15" s="883">
        <v>1986.44</v>
      </c>
      <c r="JO15" s="884">
        <v>1999.31</v>
      </c>
      <c r="JP15" s="885">
        <v>2011.68</v>
      </c>
      <c r="JQ15" s="883">
        <v>2024.88</v>
      </c>
      <c r="JR15" s="883">
        <v>2038.09</v>
      </c>
      <c r="JS15" s="884">
        <v>2051.29</v>
      </c>
      <c r="JT15" s="885">
        <v>2063.98</v>
      </c>
      <c r="JU15" s="883">
        <v>2077.5300000000002</v>
      </c>
      <c r="JV15" s="883">
        <v>2091.08</v>
      </c>
      <c r="JW15" s="884">
        <v>2104.63</v>
      </c>
      <c r="JX15" s="885">
        <v>2117.65</v>
      </c>
      <c r="JY15" s="883">
        <v>2131.5500000000002</v>
      </c>
      <c r="JZ15" s="883">
        <v>2145.4499999999998</v>
      </c>
      <c r="KA15" s="884">
        <v>2159.35</v>
      </c>
      <c r="KB15" s="885">
        <v>2172.71</v>
      </c>
      <c r="KC15" s="883">
        <v>2186.9699999999998</v>
      </c>
      <c r="KD15" s="883">
        <v>2201.23</v>
      </c>
      <c r="KE15" s="884">
        <v>2215.4899999999998</v>
      </c>
      <c r="KF15" s="885">
        <v>2229.1999999999998</v>
      </c>
      <c r="KG15" s="883">
        <v>2243.83</v>
      </c>
      <c r="KH15" s="883">
        <v>2258.46</v>
      </c>
      <c r="KI15" s="884">
        <v>2273.09</v>
      </c>
      <c r="KJ15" s="885">
        <v>2287.16</v>
      </c>
      <c r="KK15" s="883">
        <v>2302.17</v>
      </c>
      <c r="KL15" s="883">
        <v>2317.1799999999998</v>
      </c>
      <c r="KM15" s="884">
        <v>2332.19</v>
      </c>
      <c r="KN15" s="885">
        <v>2346.62</v>
      </c>
      <c r="KO15" s="883">
        <v>2362.0300000000002</v>
      </c>
      <c r="KP15" s="883">
        <v>2377.4299999999998</v>
      </c>
      <c r="KQ15" s="884">
        <v>2392.83</v>
      </c>
      <c r="KR15" s="885">
        <v>2407.63</v>
      </c>
      <c r="KS15" s="883">
        <v>2423.44</v>
      </c>
      <c r="KT15" s="883">
        <v>2439.2399999999998</v>
      </c>
      <c r="KU15" s="884">
        <v>2455.0500000000002</v>
      </c>
      <c r="KV15" s="885">
        <v>2470.23</v>
      </c>
      <c r="KW15" s="883">
        <v>2486.4499999999998</v>
      </c>
      <c r="KX15" s="883">
        <v>2502.66</v>
      </c>
      <c r="KY15" s="884">
        <v>2518.88</v>
      </c>
      <c r="KZ15" s="885">
        <v>2534.46</v>
      </c>
      <c r="LA15" s="883">
        <v>2551.09</v>
      </c>
      <c r="LB15" s="883">
        <v>2567.73</v>
      </c>
      <c r="LC15" s="884">
        <v>2584.37</v>
      </c>
      <c r="LD15" s="885">
        <v>2600.35</v>
      </c>
      <c r="LE15" s="883">
        <v>2617.42</v>
      </c>
      <c r="LF15" s="883">
        <v>2634.49</v>
      </c>
      <c r="LG15" s="884">
        <v>2651.56</v>
      </c>
      <c r="LH15" s="885">
        <v>2667.96</v>
      </c>
      <c r="LI15" s="883">
        <v>2685.48</v>
      </c>
      <c r="LJ15" s="883">
        <v>2702.99</v>
      </c>
      <c r="LK15" s="884">
        <v>2720.5</v>
      </c>
      <c r="LL15" s="885">
        <v>2737.33</v>
      </c>
      <c r="LM15" s="883">
        <v>2755.3</v>
      </c>
      <c r="LN15" s="883">
        <v>2773.27</v>
      </c>
      <c r="LO15" s="884">
        <v>2791.23</v>
      </c>
      <c r="LP15" s="885">
        <v>2808.5</v>
      </c>
      <c r="LQ15" s="883">
        <v>2826.94</v>
      </c>
      <c r="LR15" s="883">
        <v>2845.37</v>
      </c>
      <c r="LS15" s="884">
        <v>2863.81</v>
      </c>
      <c r="LT15" s="885">
        <v>2881.52</v>
      </c>
      <c r="LU15" s="883">
        <v>2900.44</v>
      </c>
      <c r="LV15" s="883">
        <v>2919.35</v>
      </c>
      <c r="LW15" s="884">
        <v>2938.27</v>
      </c>
      <c r="LX15" s="885">
        <v>2956.44</v>
      </c>
      <c r="LY15" s="883">
        <v>2975.85</v>
      </c>
      <c r="LZ15" s="883">
        <v>2995.25</v>
      </c>
      <c r="MA15" s="884">
        <v>3014.66</v>
      </c>
      <c r="MB15" s="885">
        <v>3033.31</v>
      </c>
      <c r="MC15" s="883">
        <v>3053.22</v>
      </c>
      <c r="MD15" s="883">
        <v>3073.13</v>
      </c>
      <c r="ME15" s="884">
        <v>3093.04</v>
      </c>
      <c r="MF15" s="885">
        <v>3112.18</v>
      </c>
      <c r="MG15" s="883">
        <v>3132.6</v>
      </c>
      <c r="MH15" s="883">
        <v>3153.03</v>
      </c>
      <c r="MI15" s="884">
        <v>3173.46</v>
      </c>
      <c r="MJ15" s="885">
        <v>3193.09</v>
      </c>
      <c r="MK15" s="883">
        <v>3214.05</v>
      </c>
      <c r="ML15" s="883">
        <v>3235.01</v>
      </c>
      <c r="MM15" s="884">
        <v>3255.97</v>
      </c>
      <c r="MN15" s="885">
        <v>3276.11</v>
      </c>
      <c r="MO15" s="883">
        <v>3297.62</v>
      </c>
      <c r="MP15" s="883">
        <v>3319.12</v>
      </c>
      <c r="MQ15" s="884">
        <v>3340.63</v>
      </c>
      <c r="MR15" s="885">
        <v>3361.29</v>
      </c>
      <c r="MS15" s="883">
        <v>3383.35</v>
      </c>
      <c r="MT15" s="883">
        <v>3405.42</v>
      </c>
      <c r="MU15" s="884">
        <v>3427.48</v>
      </c>
      <c r="MV15" s="885">
        <v>3448.68</v>
      </c>
      <c r="MW15" s="883">
        <v>3471.32</v>
      </c>
      <c r="MX15" s="883">
        <v>3493.96</v>
      </c>
      <c r="MY15" s="884">
        <v>3516.6</v>
      </c>
      <c r="MZ15" s="885">
        <v>3538.35</v>
      </c>
      <c r="NA15" s="883">
        <v>3561.58</v>
      </c>
      <c r="NB15" s="883">
        <v>3584.8</v>
      </c>
      <c r="NC15" s="884">
        <v>3608.03</v>
      </c>
      <c r="ND15" s="885">
        <v>3630.35</v>
      </c>
      <c r="NE15" s="883">
        <v>3654.18</v>
      </c>
      <c r="NF15" s="883">
        <v>3678.01</v>
      </c>
      <c r="NG15" s="884">
        <v>3701.84</v>
      </c>
      <c r="NH15" s="885">
        <v>3724.74</v>
      </c>
      <c r="NI15" s="883">
        <v>3749.19</v>
      </c>
      <c r="NJ15" s="883">
        <v>3773.64</v>
      </c>
      <c r="NK15" s="884">
        <v>3798.08</v>
      </c>
      <c r="NL15" s="885">
        <v>3821.58</v>
      </c>
      <c r="NM15" s="883">
        <v>3846.66</v>
      </c>
      <c r="NN15" s="883">
        <v>3871.75</v>
      </c>
      <c r="NO15" s="884">
        <v>3896.83</v>
      </c>
      <c r="NP15" s="885">
        <v>3920.94</v>
      </c>
      <c r="NQ15" s="883">
        <v>3946.68</v>
      </c>
      <c r="NR15" s="883">
        <v>3972.42</v>
      </c>
      <c r="NS15" s="884">
        <v>3998.15</v>
      </c>
      <c r="NT15" s="885">
        <v>4022.89</v>
      </c>
      <c r="NU15" s="883">
        <v>4049.29</v>
      </c>
      <c r="NV15" s="883">
        <v>4075.7</v>
      </c>
      <c r="NW15" s="884">
        <v>4102.1000000000004</v>
      </c>
      <c r="NX15" s="885">
        <v>4127.4799999999996</v>
      </c>
      <c r="NY15" s="883">
        <v>4154.57</v>
      </c>
      <c r="NZ15" s="883">
        <v>4181.67</v>
      </c>
      <c r="OA15" s="884">
        <v>4208.76</v>
      </c>
      <c r="OB15" s="885">
        <v>4234.8</v>
      </c>
      <c r="OC15" s="883">
        <v>4262.59</v>
      </c>
      <c r="OD15" s="883">
        <v>4290.3900000000003</v>
      </c>
      <c r="OE15" s="884">
        <v>4318.1899999999996</v>
      </c>
      <c r="OF15" s="885">
        <v>4344.8999999999996</v>
      </c>
      <c r="OG15" s="883">
        <v>4373.42</v>
      </c>
      <c r="OH15" s="883">
        <v>4401.9399999999996</v>
      </c>
      <c r="OI15" s="884">
        <v>4430.46</v>
      </c>
      <c r="OJ15" s="885">
        <v>4457.87</v>
      </c>
      <c r="OK15" s="883">
        <v>4487.13</v>
      </c>
      <c r="OL15" s="883">
        <v>4516.3900000000003</v>
      </c>
      <c r="OM15" s="884">
        <v>4545.6499999999996</v>
      </c>
      <c r="ON15" s="885">
        <v>4573.7700000000004</v>
      </c>
      <c r="OO15" s="883">
        <v>4603.79</v>
      </c>
      <c r="OP15" s="883">
        <v>4633.82</v>
      </c>
      <c r="OQ15" s="884">
        <v>4663.84</v>
      </c>
      <c r="OR15" s="885">
        <v>4692.6899999999996</v>
      </c>
      <c r="OS15" s="883">
        <v>4723.49</v>
      </c>
      <c r="OT15" s="883">
        <v>4754.3</v>
      </c>
      <c r="OU15" s="884">
        <v>4785.1000000000004</v>
      </c>
      <c r="OV15" s="885">
        <v>4814.7</v>
      </c>
      <c r="OW15" s="883">
        <v>4846.3</v>
      </c>
      <c r="OX15" s="883">
        <v>4877.91</v>
      </c>
      <c r="OY15" s="884">
        <v>4909.51</v>
      </c>
      <c r="OZ15" s="885">
        <v>4939.88</v>
      </c>
      <c r="PA15" s="883">
        <v>4972.3100000000004</v>
      </c>
      <c r="PB15" s="883">
        <v>5004.7299999999996</v>
      </c>
      <c r="PC15" s="884">
        <v>5037.16</v>
      </c>
      <c r="PD15" s="885">
        <v>5068.32</v>
      </c>
      <c r="PE15" s="883">
        <v>5101.59</v>
      </c>
      <c r="PF15" s="883">
        <v>5134.8599999999997</v>
      </c>
      <c r="PG15" s="884">
        <v>5168.12</v>
      </c>
      <c r="PH15" s="885">
        <v>5200.1000000000004</v>
      </c>
      <c r="PI15" s="883">
        <v>5234.2299999999996</v>
      </c>
      <c r="PJ15" s="883">
        <v>5268.36</v>
      </c>
      <c r="PK15" s="884">
        <v>5302.5</v>
      </c>
      <c r="PL15" s="885">
        <v>5335.3</v>
      </c>
      <c r="PM15" s="883">
        <v>5370.32</v>
      </c>
      <c r="PN15" s="883">
        <v>5405.34</v>
      </c>
      <c r="PO15" s="884">
        <v>5440.36</v>
      </c>
      <c r="PP15" s="885">
        <v>5474.02</v>
      </c>
      <c r="PQ15" s="883">
        <v>5509.95</v>
      </c>
      <c r="PR15" s="883">
        <v>5545.88</v>
      </c>
      <c r="PS15" s="884">
        <v>5581.81</v>
      </c>
      <c r="PT15" s="885">
        <v>5616.34</v>
      </c>
      <c r="PU15" s="883">
        <v>5653.21</v>
      </c>
      <c r="PV15" s="883">
        <v>5690.07</v>
      </c>
      <c r="PW15" s="884">
        <v>5726.94</v>
      </c>
      <c r="PX15" s="885">
        <v>5762.36</v>
      </c>
      <c r="PY15" s="883">
        <v>5800.19</v>
      </c>
      <c r="PZ15" s="883">
        <v>5838.01</v>
      </c>
      <c r="QA15" s="884">
        <v>5875.84</v>
      </c>
      <c r="QB15" s="885">
        <v>5912.19</v>
      </c>
      <c r="QC15" s="883">
        <v>5950.99</v>
      </c>
      <c r="QD15" s="883">
        <v>5989.8</v>
      </c>
      <c r="QE15" s="884">
        <v>6028.61</v>
      </c>
      <c r="QF15" s="885">
        <v>6065.9</v>
      </c>
      <c r="QG15" s="883">
        <v>6105.72</v>
      </c>
      <c r="QH15" s="883">
        <v>6145.54</v>
      </c>
      <c r="QI15" s="884">
        <v>6185.35</v>
      </c>
      <c r="QJ15" s="885">
        <v>6223.62</v>
      </c>
      <c r="QK15" s="883">
        <v>6264.47</v>
      </c>
      <c r="QL15" s="883">
        <v>6305.32</v>
      </c>
      <c r="QM15" s="884">
        <v>6346.17</v>
      </c>
      <c r="QN15" s="885">
        <v>6385.43</v>
      </c>
      <c r="QO15" s="883">
        <v>6427.34</v>
      </c>
      <c r="QP15" s="883">
        <v>6469.26</v>
      </c>
      <c r="QQ15" s="884">
        <v>6511.17</v>
      </c>
      <c r="QR15" s="885">
        <v>6551.45</v>
      </c>
      <c r="QS15" s="883">
        <v>6594.46</v>
      </c>
      <c r="QT15" s="883">
        <v>6637.46</v>
      </c>
      <c r="QU15" s="884">
        <v>6680.46</v>
      </c>
      <c r="QV15" s="885">
        <v>6721.79</v>
      </c>
      <c r="QW15" s="883">
        <v>6765.91</v>
      </c>
      <c r="QX15" s="883">
        <v>6810.03</v>
      </c>
      <c r="QY15" s="884">
        <v>6854.15</v>
      </c>
      <c r="QZ15" s="885">
        <v>6896.56</v>
      </c>
      <c r="RA15" s="883">
        <v>6941.83</v>
      </c>
      <c r="RB15" s="883">
        <v>6987.09</v>
      </c>
      <c r="RC15" s="884">
        <v>7032.36</v>
      </c>
      <c r="RD15" s="885">
        <v>7075.87</v>
      </c>
      <c r="RE15" s="883">
        <v>7122.31</v>
      </c>
      <c r="RF15" s="883">
        <v>7168.76</v>
      </c>
      <c r="RG15" s="884">
        <v>7215.2</v>
      </c>
      <c r="RH15" s="885">
        <v>7259.84</v>
      </c>
      <c r="RI15" s="883">
        <v>7307.49</v>
      </c>
      <c r="RJ15" s="883">
        <v>7355.15</v>
      </c>
      <c r="RK15" s="884">
        <v>7402.8</v>
      </c>
      <c r="RL15" s="885">
        <v>7448.59</v>
      </c>
      <c r="RM15" s="883">
        <v>7497.49</v>
      </c>
      <c r="RN15" s="883">
        <v>7546.38</v>
      </c>
      <c r="RO15" s="884">
        <v>7595.27</v>
      </c>
      <c r="RP15" s="885">
        <v>7642.26</v>
      </c>
      <c r="RQ15" s="883">
        <v>7692.42</v>
      </c>
      <c r="RR15" s="883">
        <v>7742.59</v>
      </c>
      <c r="RS15" s="884">
        <v>7792.75</v>
      </c>
      <c r="RT15" s="885">
        <v>7840.96</v>
      </c>
      <c r="RU15" s="883">
        <v>7892.43</v>
      </c>
      <c r="RV15" s="883">
        <v>7943.89</v>
      </c>
      <c r="RW15" s="884">
        <v>7995.36</v>
      </c>
      <c r="RX15" s="885">
        <v>8044.82</v>
      </c>
      <c r="RY15" s="883">
        <v>8097.63</v>
      </c>
      <c r="RZ15" s="883">
        <v>8150.43</v>
      </c>
      <c r="SA15" s="884">
        <v>8203.24</v>
      </c>
    </row>
    <row r="16" spans="1:497">
      <c r="A16" s="685"/>
      <c r="B16" s="647"/>
      <c r="C16" s="647"/>
      <c r="D16" s="686"/>
      <c r="E16" s="647"/>
      <c r="F16" s="647"/>
      <c r="G16" s="621">
        <v>15</v>
      </c>
      <c r="H16" s="680" t="s">
        <v>62</v>
      </c>
      <c r="I16" s="640">
        <v>15</v>
      </c>
      <c r="J16" s="681" t="s">
        <v>311</v>
      </c>
      <c r="K16" s="791">
        <v>0.05</v>
      </c>
      <c r="L16" s="882">
        <v>270.52</v>
      </c>
      <c r="M16" s="883">
        <v>275.77999999999997</v>
      </c>
      <c r="N16" s="883">
        <v>285.60000000000002</v>
      </c>
      <c r="O16" s="884">
        <v>291.08</v>
      </c>
      <c r="P16" s="882">
        <v>296.16000000000003</v>
      </c>
      <c r="Q16" s="883">
        <v>303.75</v>
      </c>
      <c r="R16" s="883">
        <v>315.68</v>
      </c>
      <c r="S16" s="884">
        <v>320.27999999999997</v>
      </c>
      <c r="T16" s="885">
        <v>326.14999999999998</v>
      </c>
      <c r="U16" s="883">
        <v>328.53</v>
      </c>
      <c r="V16" s="883">
        <v>339.43</v>
      </c>
      <c r="W16" s="884">
        <v>340.6</v>
      </c>
      <c r="X16" s="885">
        <v>341.33</v>
      </c>
      <c r="Y16" s="883">
        <v>343.87</v>
      </c>
      <c r="Z16" s="883">
        <v>349.13</v>
      </c>
      <c r="AA16" s="884">
        <v>350.51</v>
      </c>
      <c r="AB16" s="885">
        <v>351.28</v>
      </c>
      <c r="AC16" s="883">
        <v>353.23</v>
      </c>
      <c r="AD16" s="883">
        <v>357.74</v>
      </c>
      <c r="AE16" s="884">
        <v>357.71</v>
      </c>
      <c r="AF16" s="885">
        <v>357.94</v>
      </c>
      <c r="AG16" s="883">
        <v>359.12</v>
      </c>
      <c r="AH16" s="883">
        <v>360.8</v>
      </c>
      <c r="AI16" s="884">
        <v>360.91</v>
      </c>
      <c r="AJ16" s="885">
        <v>360.26</v>
      </c>
      <c r="AK16" s="883">
        <v>362.26</v>
      </c>
      <c r="AL16" s="883">
        <v>363.58</v>
      </c>
      <c r="AM16" s="884">
        <v>363.91</v>
      </c>
      <c r="AN16" s="885">
        <v>366.29</v>
      </c>
      <c r="AO16" s="883">
        <v>368.16</v>
      </c>
      <c r="AP16" s="883">
        <v>372.27</v>
      </c>
      <c r="AQ16" s="884">
        <v>374.39</v>
      </c>
      <c r="AR16" s="885">
        <v>378.8</v>
      </c>
      <c r="AS16" s="883">
        <v>382.73</v>
      </c>
      <c r="AT16" s="883">
        <v>386.7</v>
      </c>
      <c r="AU16" s="884">
        <v>388.36</v>
      </c>
      <c r="AV16" s="885">
        <v>394.83</v>
      </c>
      <c r="AW16" s="883">
        <v>398.49</v>
      </c>
      <c r="AX16" s="883">
        <v>402.75</v>
      </c>
      <c r="AY16" s="884">
        <v>404</v>
      </c>
      <c r="AZ16" s="885">
        <v>405.46</v>
      </c>
      <c r="BA16" s="883">
        <v>408.36</v>
      </c>
      <c r="BB16" s="883">
        <v>414.01</v>
      </c>
      <c r="BC16" s="884">
        <v>415.03</v>
      </c>
      <c r="BD16" s="885">
        <v>417.23</v>
      </c>
      <c r="BE16" s="883">
        <v>419.02</v>
      </c>
      <c r="BF16" s="883">
        <v>421.7</v>
      </c>
      <c r="BG16" s="884">
        <v>422.01</v>
      </c>
      <c r="BH16" s="885">
        <v>424.47</v>
      </c>
      <c r="BI16" s="883">
        <v>428.96</v>
      </c>
      <c r="BJ16" s="883">
        <v>433.01</v>
      </c>
      <c r="BK16" s="884">
        <v>433.35</v>
      </c>
      <c r="BL16" s="885">
        <v>436.37</v>
      </c>
      <c r="BM16" s="883">
        <v>441.4</v>
      </c>
      <c r="BN16" s="883">
        <v>444.14</v>
      </c>
      <c r="BO16" s="884">
        <v>445.43</v>
      </c>
      <c r="BP16" s="885">
        <v>449.93</v>
      </c>
      <c r="BQ16" s="883">
        <v>453.36</v>
      </c>
      <c r="BR16" s="883">
        <v>455.18</v>
      </c>
      <c r="BS16" s="884">
        <v>456.83</v>
      </c>
      <c r="BT16" s="885">
        <v>460.62</v>
      </c>
      <c r="BU16" s="883">
        <v>466.66</v>
      </c>
      <c r="BV16" s="883">
        <v>471.12</v>
      </c>
      <c r="BW16" s="884">
        <v>471.24</v>
      </c>
      <c r="BX16" s="885">
        <v>473.49</v>
      </c>
      <c r="BY16" s="883">
        <v>476.42</v>
      </c>
      <c r="BZ16" s="883">
        <v>480.07</v>
      </c>
      <c r="CA16" s="884">
        <v>480.75</v>
      </c>
      <c r="CB16" s="885">
        <v>482.63</v>
      </c>
      <c r="CC16" s="883">
        <v>485.59</v>
      </c>
      <c r="CD16" s="883">
        <v>487.37</v>
      </c>
      <c r="CE16" s="884">
        <v>489.24</v>
      </c>
      <c r="CF16" s="885">
        <v>493.85</v>
      </c>
      <c r="CG16" s="883">
        <v>496.31</v>
      </c>
      <c r="CH16" s="883">
        <v>497.18</v>
      </c>
      <c r="CI16" s="884">
        <v>496.64</v>
      </c>
      <c r="CJ16" s="886">
        <v>497.88</v>
      </c>
      <c r="CK16" s="883">
        <v>502.33</v>
      </c>
      <c r="CL16" s="883">
        <v>506.75</v>
      </c>
      <c r="CM16" s="884">
        <v>506.45</v>
      </c>
      <c r="CN16" s="885">
        <v>509.22</v>
      </c>
      <c r="CO16" s="883">
        <v>512.17999999999995</v>
      </c>
      <c r="CP16" s="883">
        <v>514.03</v>
      </c>
      <c r="CQ16" s="884">
        <v>515.04999999999995</v>
      </c>
      <c r="CR16" s="885">
        <v>516.54</v>
      </c>
      <c r="CS16" s="883">
        <v>516.30999999999995</v>
      </c>
      <c r="CT16" s="883">
        <v>519.92999999999995</v>
      </c>
      <c r="CU16" s="884">
        <v>521.86</v>
      </c>
      <c r="CV16" s="882">
        <v>523.79999999999995</v>
      </c>
      <c r="CW16" s="883">
        <v>536.25</v>
      </c>
      <c r="CX16" s="883">
        <v>541.49</v>
      </c>
      <c r="CY16" s="884">
        <v>541.59</v>
      </c>
      <c r="CZ16" s="885">
        <v>545.36</v>
      </c>
      <c r="DA16" s="883">
        <v>549.52</v>
      </c>
      <c r="DB16" s="883">
        <v>550.19000000000005</v>
      </c>
      <c r="DC16" s="884">
        <v>554.41999999999996</v>
      </c>
      <c r="DD16" s="885">
        <v>563.84</v>
      </c>
      <c r="DE16" s="883">
        <v>582.41999999999996</v>
      </c>
      <c r="DF16" s="883">
        <v>594.09</v>
      </c>
      <c r="DG16" s="884">
        <v>607.65</v>
      </c>
      <c r="DH16" s="885">
        <v>615.61</v>
      </c>
      <c r="DI16" s="883">
        <v>618</v>
      </c>
      <c r="DJ16" s="883">
        <v>623.58000000000004</v>
      </c>
      <c r="DK16" s="884">
        <v>630.33000000000004</v>
      </c>
      <c r="DL16" s="885">
        <v>644.64</v>
      </c>
      <c r="DM16" s="883">
        <v>651.23</v>
      </c>
      <c r="DN16" s="883">
        <v>658.68</v>
      </c>
      <c r="DO16" s="884">
        <v>666.93</v>
      </c>
      <c r="DP16" s="885">
        <v>669.92</v>
      </c>
      <c r="DQ16" s="883">
        <v>687.06</v>
      </c>
      <c r="DR16" s="883">
        <v>693.47</v>
      </c>
      <c r="DS16" s="884">
        <v>691.82</v>
      </c>
      <c r="DT16" s="885">
        <v>697.52</v>
      </c>
      <c r="DU16" s="883">
        <v>714.17</v>
      </c>
      <c r="DV16" s="883">
        <v>739.43</v>
      </c>
      <c r="DW16" s="884">
        <v>737.4</v>
      </c>
      <c r="DX16" s="885">
        <v>721.64</v>
      </c>
      <c r="DY16" s="883">
        <v>712.69</v>
      </c>
      <c r="DZ16" s="883">
        <v>718.95</v>
      </c>
      <c r="EA16" s="884">
        <v>719.93</v>
      </c>
      <c r="EB16" s="885">
        <v>726.98</v>
      </c>
      <c r="EC16" s="883">
        <v>735.23</v>
      </c>
      <c r="ED16" s="883">
        <v>744.32</v>
      </c>
      <c r="EE16" s="884">
        <v>745.35</v>
      </c>
      <c r="EF16" s="885">
        <v>753.7</v>
      </c>
      <c r="EG16" s="883">
        <v>767.06</v>
      </c>
      <c r="EH16" s="883">
        <v>776.75</v>
      </c>
      <c r="EI16" s="884">
        <v>779.51</v>
      </c>
      <c r="EJ16" s="885">
        <v>785.64</v>
      </c>
      <c r="EK16" s="883">
        <v>789.19</v>
      </c>
      <c r="EL16" s="883">
        <v>790.48</v>
      </c>
      <c r="EM16" s="884">
        <v>790.25</v>
      </c>
      <c r="EN16" s="885">
        <v>798.03</v>
      </c>
      <c r="EO16" s="883">
        <v>800.91</v>
      </c>
      <c r="EP16" s="883">
        <v>806.93</v>
      </c>
      <c r="EQ16" s="884">
        <v>807.9</v>
      </c>
      <c r="ER16" s="885">
        <v>814.93</v>
      </c>
      <c r="ES16" s="883">
        <v>818.17</v>
      </c>
      <c r="ET16" s="883">
        <v>824.49</v>
      </c>
      <c r="EU16" s="884">
        <v>824.81</v>
      </c>
      <c r="EV16" s="885">
        <v>829.76</v>
      </c>
      <c r="EW16" s="883">
        <v>825.49</v>
      </c>
      <c r="EX16" s="883">
        <v>830.81</v>
      </c>
      <c r="EY16" s="884">
        <v>827.98</v>
      </c>
      <c r="EZ16" s="885">
        <v>829</v>
      </c>
      <c r="FA16" s="883">
        <v>830.77</v>
      </c>
      <c r="FB16" s="883">
        <v>843.12</v>
      </c>
      <c r="FC16" s="884">
        <v>841.09</v>
      </c>
      <c r="FD16" s="885">
        <v>847.11</v>
      </c>
      <c r="FE16" s="883">
        <v>853.8</v>
      </c>
      <c r="FF16" s="883">
        <v>862.71</v>
      </c>
      <c r="FG16" s="884">
        <v>863.98</v>
      </c>
      <c r="FH16" s="885">
        <v>854.63</v>
      </c>
      <c r="FI16" s="883">
        <v>864.74</v>
      </c>
      <c r="FJ16" s="883">
        <v>877.35</v>
      </c>
      <c r="FK16" s="884">
        <v>898.23</v>
      </c>
      <c r="FL16" s="885">
        <v>906.43</v>
      </c>
      <c r="FM16" s="883">
        <v>909.95</v>
      </c>
      <c r="FN16" s="883">
        <v>914.36</v>
      </c>
      <c r="FO16" s="884">
        <v>912.39</v>
      </c>
      <c r="FP16" s="885">
        <v>916.23</v>
      </c>
      <c r="FQ16" s="883">
        <v>919.83</v>
      </c>
      <c r="FR16" s="883">
        <v>920.57</v>
      </c>
      <c r="FS16" s="884">
        <v>923.99</v>
      </c>
      <c r="FT16" s="885">
        <v>941.65</v>
      </c>
      <c r="FU16" s="883">
        <v>976.27</v>
      </c>
      <c r="FV16" s="883">
        <v>1011.76</v>
      </c>
      <c r="FW16" s="884">
        <v>1044.1099999999999</v>
      </c>
      <c r="FX16" s="885">
        <v>1071.77</v>
      </c>
      <c r="FY16" s="883">
        <v>1098.56</v>
      </c>
      <c r="FZ16" s="883">
        <v>1110.5899999999999</v>
      </c>
      <c r="GA16" s="884">
        <v>1116.1500000000001</v>
      </c>
      <c r="GB16" s="885">
        <v>1132.2</v>
      </c>
      <c r="GC16" s="883">
        <v>1144.19</v>
      </c>
      <c r="GD16" s="883">
        <v>1163.1199999999999</v>
      </c>
      <c r="GE16" s="884">
        <v>1163.1600000000001</v>
      </c>
      <c r="GF16" s="885">
        <v>1174.3900000000001</v>
      </c>
      <c r="GG16" s="883">
        <v>1176.07</v>
      </c>
      <c r="GH16" s="883">
        <v>1180.1600000000001</v>
      </c>
      <c r="GI16" s="884">
        <v>1179.73</v>
      </c>
      <c r="GJ16" s="885">
        <v>1182.83</v>
      </c>
      <c r="GK16" s="883">
        <v>1194.74</v>
      </c>
      <c r="GL16" s="883">
        <v>1206.96</v>
      </c>
      <c r="GM16" s="884">
        <v>1214.81</v>
      </c>
      <c r="GN16" s="885">
        <v>1222.6500000000001</v>
      </c>
      <c r="GO16" s="883">
        <v>1230.5</v>
      </c>
      <c r="GP16" s="883">
        <v>1238.3399999999999</v>
      </c>
      <c r="GQ16" s="884">
        <v>1250.3399999999999</v>
      </c>
      <c r="GR16" s="885">
        <v>1255.22</v>
      </c>
      <c r="GS16" s="883">
        <v>1263.46</v>
      </c>
      <c r="GT16" s="883">
        <v>1271.7</v>
      </c>
      <c r="GU16" s="884">
        <v>1279.94</v>
      </c>
      <c r="GV16" s="885">
        <v>1287.8599999999999</v>
      </c>
      <c r="GW16" s="883">
        <v>1296.31</v>
      </c>
      <c r="GX16" s="883">
        <v>1304.76</v>
      </c>
      <c r="GY16" s="884">
        <v>1313.22</v>
      </c>
      <c r="GZ16" s="885">
        <v>1321.34</v>
      </c>
      <c r="HA16" s="883">
        <v>1330.01</v>
      </c>
      <c r="HB16" s="883">
        <v>1338.69</v>
      </c>
      <c r="HC16" s="884">
        <v>1347.36</v>
      </c>
      <c r="HD16" s="885">
        <v>1355.69</v>
      </c>
      <c r="HE16" s="883">
        <v>1364.59</v>
      </c>
      <c r="HF16" s="883">
        <v>1373.49</v>
      </c>
      <c r="HG16" s="884">
        <v>1382.39</v>
      </c>
      <c r="HH16" s="885">
        <v>1390.94</v>
      </c>
      <c r="HI16" s="883">
        <v>1400.07</v>
      </c>
      <c r="HJ16" s="883">
        <v>1409.2</v>
      </c>
      <c r="HK16" s="884">
        <v>1418.33</v>
      </c>
      <c r="HL16" s="885">
        <v>1427.11</v>
      </c>
      <c r="HM16" s="883">
        <v>1436.47</v>
      </c>
      <c r="HN16" s="883">
        <v>1445.84</v>
      </c>
      <c r="HO16" s="884">
        <v>1455.21</v>
      </c>
      <c r="HP16" s="885">
        <v>1464.21</v>
      </c>
      <c r="HQ16" s="883">
        <v>1473.82</v>
      </c>
      <c r="HR16" s="883">
        <v>1483.43</v>
      </c>
      <c r="HS16" s="884">
        <v>1493.04</v>
      </c>
      <c r="HT16" s="885">
        <v>1502.28</v>
      </c>
      <c r="HU16" s="883">
        <v>1512.14</v>
      </c>
      <c r="HV16" s="883">
        <v>1522</v>
      </c>
      <c r="HW16" s="884">
        <v>1531.86</v>
      </c>
      <c r="HX16" s="885">
        <v>1541.34</v>
      </c>
      <c r="HY16" s="883">
        <v>1551.46</v>
      </c>
      <c r="HZ16" s="883">
        <v>1561.57</v>
      </c>
      <c r="IA16" s="884">
        <v>1571.69</v>
      </c>
      <c r="IB16" s="885">
        <v>1581.42</v>
      </c>
      <c r="IC16" s="883">
        <v>1591.8</v>
      </c>
      <c r="ID16" s="883">
        <v>1602.18</v>
      </c>
      <c r="IE16" s="884">
        <v>1612.56</v>
      </c>
      <c r="IF16" s="885">
        <v>1622.53</v>
      </c>
      <c r="IG16" s="883">
        <v>1633.18</v>
      </c>
      <c r="IH16" s="883">
        <v>1643.83</v>
      </c>
      <c r="II16" s="884">
        <v>1654.48</v>
      </c>
      <c r="IJ16" s="885">
        <v>1664.72</v>
      </c>
      <c r="IK16" s="883">
        <v>1675.64</v>
      </c>
      <c r="IL16" s="883">
        <v>1686.57</v>
      </c>
      <c r="IM16" s="884">
        <v>1697.5</v>
      </c>
      <c r="IN16" s="885">
        <v>1708</v>
      </c>
      <c r="IO16" s="883">
        <v>1719.21</v>
      </c>
      <c r="IP16" s="883">
        <v>1730.42</v>
      </c>
      <c r="IQ16" s="884">
        <v>1741.63</v>
      </c>
      <c r="IR16" s="885">
        <v>1752.41</v>
      </c>
      <c r="IS16" s="883">
        <v>1763.91</v>
      </c>
      <c r="IT16" s="883">
        <v>1775.41</v>
      </c>
      <c r="IU16" s="884">
        <v>1786.92</v>
      </c>
      <c r="IV16" s="885">
        <v>1797.97</v>
      </c>
      <c r="IW16" s="883">
        <v>1809.77</v>
      </c>
      <c r="IX16" s="883">
        <v>1821.57</v>
      </c>
      <c r="IY16" s="884">
        <v>1833.38</v>
      </c>
      <c r="IZ16" s="885">
        <v>1844.72</v>
      </c>
      <c r="JA16" s="883">
        <v>1856.83</v>
      </c>
      <c r="JB16" s="883">
        <v>1868.94</v>
      </c>
      <c r="JC16" s="884">
        <v>1881.04</v>
      </c>
      <c r="JD16" s="885">
        <v>1892.68</v>
      </c>
      <c r="JE16" s="883">
        <v>1905.1</v>
      </c>
      <c r="JF16" s="883">
        <v>1917.53</v>
      </c>
      <c r="JG16" s="884">
        <v>1929.95</v>
      </c>
      <c r="JH16" s="885">
        <v>1941.89</v>
      </c>
      <c r="JI16" s="883">
        <v>1954.64</v>
      </c>
      <c r="JJ16" s="883">
        <v>1967.38</v>
      </c>
      <c r="JK16" s="884">
        <v>1980.13</v>
      </c>
      <c r="JL16" s="885">
        <v>1992.38</v>
      </c>
      <c r="JM16" s="883">
        <v>2005.46</v>
      </c>
      <c r="JN16" s="883">
        <v>2018.54</v>
      </c>
      <c r="JO16" s="884">
        <v>2031.61</v>
      </c>
      <c r="JP16" s="885">
        <v>2044.18</v>
      </c>
      <c r="JQ16" s="883">
        <v>2057.6</v>
      </c>
      <c r="JR16" s="883">
        <v>2071.02</v>
      </c>
      <c r="JS16" s="884">
        <v>2084.44</v>
      </c>
      <c r="JT16" s="885">
        <v>2097.33</v>
      </c>
      <c r="JU16" s="883">
        <v>2111.1</v>
      </c>
      <c r="JV16" s="883">
        <v>2124.86</v>
      </c>
      <c r="JW16" s="884">
        <v>2138.63</v>
      </c>
      <c r="JX16" s="885">
        <v>2151.86</v>
      </c>
      <c r="JY16" s="883">
        <v>2165.9899999999998</v>
      </c>
      <c r="JZ16" s="883">
        <v>2180.11</v>
      </c>
      <c r="KA16" s="884">
        <v>2194.2399999999998</v>
      </c>
      <c r="KB16" s="885">
        <v>2207.81</v>
      </c>
      <c r="KC16" s="883">
        <v>2222.3000000000002</v>
      </c>
      <c r="KD16" s="883">
        <v>2236.79</v>
      </c>
      <c r="KE16" s="884">
        <v>2251.29</v>
      </c>
      <c r="KF16" s="885">
        <v>2265.21</v>
      </c>
      <c r="KG16" s="883">
        <v>2280.08</v>
      </c>
      <c r="KH16" s="883">
        <v>2294.9499999999998</v>
      </c>
      <c r="KI16" s="884">
        <v>2309.8200000000002</v>
      </c>
      <c r="KJ16" s="885">
        <v>2324.11</v>
      </c>
      <c r="KK16" s="883">
        <v>2339.36</v>
      </c>
      <c r="KL16" s="883">
        <v>2354.62</v>
      </c>
      <c r="KM16" s="884">
        <v>2369.87</v>
      </c>
      <c r="KN16" s="885">
        <v>2384.5300000000002</v>
      </c>
      <c r="KO16" s="883">
        <v>2400.19</v>
      </c>
      <c r="KP16" s="883">
        <v>2415.84</v>
      </c>
      <c r="KQ16" s="884">
        <v>2431.4899999999998</v>
      </c>
      <c r="KR16" s="885">
        <v>2446.5300000000002</v>
      </c>
      <c r="KS16" s="883">
        <v>2462.59</v>
      </c>
      <c r="KT16" s="883">
        <v>2478.65</v>
      </c>
      <c r="KU16" s="884">
        <v>2494.71</v>
      </c>
      <c r="KV16" s="885">
        <v>2510.14</v>
      </c>
      <c r="KW16" s="883">
        <v>2526.62</v>
      </c>
      <c r="KX16" s="883">
        <v>2543.1</v>
      </c>
      <c r="KY16" s="884">
        <v>2559.5700000000002</v>
      </c>
      <c r="KZ16" s="885">
        <v>2575.41</v>
      </c>
      <c r="LA16" s="883">
        <v>2592.31</v>
      </c>
      <c r="LB16" s="883">
        <v>2609.2199999999998</v>
      </c>
      <c r="LC16" s="884">
        <v>2626.12</v>
      </c>
      <c r="LD16" s="885">
        <v>2642.37</v>
      </c>
      <c r="LE16" s="883">
        <v>2659.71</v>
      </c>
      <c r="LF16" s="883">
        <v>2677.06</v>
      </c>
      <c r="LG16" s="884">
        <v>2694.4</v>
      </c>
      <c r="LH16" s="885">
        <v>2711.07</v>
      </c>
      <c r="LI16" s="883">
        <v>2728.86</v>
      </c>
      <c r="LJ16" s="883">
        <v>2746.66</v>
      </c>
      <c r="LK16" s="884">
        <v>2764.45</v>
      </c>
      <c r="LL16" s="885">
        <v>2781.56</v>
      </c>
      <c r="LM16" s="883">
        <v>2799.81</v>
      </c>
      <c r="LN16" s="883">
        <v>2818.07</v>
      </c>
      <c r="LO16" s="884">
        <v>2836.33</v>
      </c>
      <c r="LP16" s="885">
        <v>2853.88</v>
      </c>
      <c r="LQ16" s="883">
        <v>2872.61</v>
      </c>
      <c r="LR16" s="883">
        <v>2891.34</v>
      </c>
      <c r="LS16" s="884">
        <v>2910.07</v>
      </c>
      <c r="LT16" s="885">
        <v>2928.08</v>
      </c>
      <c r="LU16" s="883">
        <v>2947.3</v>
      </c>
      <c r="LV16" s="883">
        <v>2966.52</v>
      </c>
      <c r="LW16" s="884">
        <v>2985.74</v>
      </c>
      <c r="LX16" s="885">
        <v>3004.21</v>
      </c>
      <c r="LY16" s="883">
        <v>3023.93</v>
      </c>
      <c r="LZ16" s="883">
        <v>3043.65</v>
      </c>
      <c r="MA16" s="884">
        <v>3063.37</v>
      </c>
      <c r="MB16" s="885">
        <v>3082.32</v>
      </c>
      <c r="MC16" s="883">
        <v>3102.55</v>
      </c>
      <c r="MD16" s="883">
        <v>3122.78</v>
      </c>
      <c r="ME16" s="884">
        <v>3143.01</v>
      </c>
      <c r="MF16" s="885">
        <v>3162.46</v>
      </c>
      <c r="MG16" s="883">
        <v>3183.22</v>
      </c>
      <c r="MH16" s="883">
        <v>3203.97</v>
      </c>
      <c r="MI16" s="884">
        <v>3224.73</v>
      </c>
      <c r="MJ16" s="885">
        <v>3244.68</v>
      </c>
      <c r="MK16" s="883">
        <v>3265.98</v>
      </c>
      <c r="ML16" s="883">
        <v>3287.28</v>
      </c>
      <c r="MM16" s="884">
        <v>3308.57</v>
      </c>
      <c r="MN16" s="885">
        <v>3329.04</v>
      </c>
      <c r="MO16" s="883">
        <v>3350.89</v>
      </c>
      <c r="MP16" s="883">
        <v>3372.75</v>
      </c>
      <c r="MQ16" s="884">
        <v>3394.6</v>
      </c>
      <c r="MR16" s="885">
        <v>3415.6</v>
      </c>
      <c r="MS16" s="883">
        <v>3438.02</v>
      </c>
      <c r="MT16" s="883">
        <v>3460.44</v>
      </c>
      <c r="MU16" s="884">
        <v>3482.86</v>
      </c>
      <c r="MV16" s="885">
        <v>3504.4</v>
      </c>
      <c r="MW16" s="883">
        <v>3527.41</v>
      </c>
      <c r="MX16" s="883">
        <v>3550.41</v>
      </c>
      <c r="MY16" s="884">
        <v>3573.41</v>
      </c>
      <c r="MZ16" s="885">
        <v>3595.52</v>
      </c>
      <c r="NA16" s="883">
        <v>3619.12</v>
      </c>
      <c r="NB16" s="883">
        <v>3642.72</v>
      </c>
      <c r="NC16" s="884">
        <v>3666.32</v>
      </c>
      <c r="ND16" s="885">
        <v>3689</v>
      </c>
      <c r="NE16" s="883">
        <v>3713.22</v>
      </c>
      <c r="NF16" s="883">
        <v>3737.43</v>
      </c>
      <c r="NG16" s="884">
        <v>3761.64</v>
      </c>
      <c r="NH16" s="885">
        <v>3784.92</v>
      </c>
      <c r="NI16" s="883">
        <v>3809.76</v>
      </c>
      <c r="NJ16" s="883">
        <v>3834.6</v>
      </c>
      <c r="NK16" s="884">
        <v>3859.45</v>
      </c>
      <c r="NL16" s="885">
        <v>3883.32</v>
      </c>
      <c r="NM16" s="883">
        <v>3908.81</v>
      </c>
      <c r="NN16" s="883">
        <v>3934.3</v>
      </c>
      <c r="NO16" s="884">
        <v>3959.79</v>
      </c>
      <c r="NP16" s="885">
        <v>3984.29</v>
      </c>
      <c r="NQ16" s="883">
        <v>4010.44</v>
      </c>
      <c r="NR16" s="883">
        <v>4036.59</v>
      </c>
      <c r="NS16" s="884">
        <v>4062.75</v>
      </c>
      <c r="NT16" s="885">
        <v>4087.88</v>
      </c>
      <c r="NU16" s="883">
        <v>4114.71</v>
      </c>
      <c r="NV16" s="883">
        <v>4141.55</v>
      </c>
      <c r="NW16" s="884">
        <v>4168.38</v>
      </c>
      <c r="NX16" s="885">
        <v>4194.17</v>
      </c>
      <c r="NY16" s="883">
        <v>4221.7</v>
      </c>
      <c r="NZ16" s="883">
        <v>4249.2299999999996</v>
      </c>
      <c r="OA16" s="884">
        <v>4276.76</v>
      </c>
      <c r="OB16" s="885">
        <v>4303.21</v>
      </c>
      <c r="OC16" s="883">
        <v>4331.46</v>
      </c>
      <c r="OD16" s="883">
        <v>4359.71</v>
      </c>
      <c r="OE16" s="884">
        <v>4387.95</v>
      </c>
      <c r="OF16" s="885">
        <v>4415.1000000000004</v>
      </c>
      <c r="OG16" s="883">
        <v>4444.08</v>
      </c>
      <c r="OH16" s="883">
        <v>4473.0600000000004</v>
      </c>
      <c r="OI16" s="884">
        <v>4502.04</v>
      </c>
      <c r="OJ16" s="885">
        <v>4529.8900000000003</v>
      </c>
      <c r="OK16" s="883">
        <v>4559.62</v>
      </c>
      <c r="OL16" s="883">
        <v>4589.3599999999997</v>
      </c>
      <c r="OM16" s="884">
        <v>4619.09</v>
      </c>
      <c r="ON16" s="885">
        <v>4647.67</v>
      </c>
      <c r="OO16" s="883">
        <v>4678.17</v>
      </c>
      <c r="OP16" s="883">
        <v>4708.68</v>
      </c>
      <c r="OQ16" s="884">
        <v>4739.1899999999996</v>
      </c>
      <c r="OR16" s="885">
        <v>4768.51</v>
      </c>
      <c r="OS16" s="883">
        <v>4799.8100000000004</v>
      </c>
      <c r="OT16" s="883">
        <v>4831.1099999999997</v>
      </c>
      <c r="OU16" s="884">
        <v>4862.41</v>
      </c>
      <c r="OV16" s="885">
        <v>4892.49</v>
      </c>
      <c r="OW16" s="883">
        <v>4924.6000000000004</v>
      </c>
      <c r="OX16" s="883">
        <v>4956.72</v>
      </c>
      <c r="OY16" s="884">
        <v>4988.83</v>
      </c>
      <c r="OZ16" s="885">
        <v>5019.6899999999996</v>
      </c>
      <c r="PA16" s="883">
        <v>5052.6400000000003</v>
      </c>
      <c r="PB16" s="883">
        <v>5085.59</v>
      </c>
      <c r="PC16" s="884">
        <v>5118.54</v>
      </c>
      <c r="PD16" s="885">
        <v>5150.2</v>
      </c>
      <c r="PE16" s="883">
        <v>5184.01</v>
      </c>
      <c r="PF16" s="883">
        <v>5217.82</v>
      </c>
      <c r="PG16" s="884">
        <v>5251.62</v>
      </c>
      <c r="PH16" s="885">
        <v>5284.11</v>
      </c>
      <c r="PI16" s="883">
        <v>5318.79</v>
      </c>
      <c r="PJ16" s="883">
        <v>5353.48</v>
      </c>
      <c r="PK16" s="884">
        <v>5388.16</v>
      </c>
      <c r="PL16" s="885">
        <v>5421.5</v>
      </c>
      <c r="PM16" s="883">
        <v>5457.08</v>
      </c>
      <c r="PN16" s="883">
        <v>5492.67</v>
      </c>
      <c r="PO16" s="884">
        <v>5528.26</v>
      </c>
      <c r="PP16" s="885">
        <v>5562.46</v>
      </c>
      <c r="PQ16" s="883">
        <v>5598.97</v>
      </c>
      <c r="PR16" s="883">
        <v>5635.48</v>
      </c>
      <c r="PS16" s="884">
        <v>5671.99</v>
      </c>
      <c r="PT16" s="885">
        <v>5707.08</v>
      </c>
      <c r="PU16" s="883">
        <v>5744.54</v>
      </c>
      <c r="PV16" s="883">
        <v>5782</v>
      </c>
      <c r="PW16" s="884">
        <v>5819.46</v>
      </c>
      <c r="PX16" s="885">
        <v>5855.46</v>
      </c>
      <c r="PY16" s="883">
        <v>5893.9</v>
      </c>
      <c r="PZ16" s="883">
        <v>5932.33</v>
      </c>
      <c r="QA16" s="884">
        <v>5970.77</v>
      </c>
      <c r="QB16" s="885">
        <v>6007.71</v>
      </c>
      <c r="QC16" s="883">
        <v>6047.14</v>
      </c>
      <c r="QD16" s="883">
        <v>6086.57</v>
      </c>
      <c r="QE16" s="884">
        <v>6126.01</v>
      </c>
      <c r="QF16" s="885">
        <v>6163.91</v>
      </c>
      <c r="QG16" s="883">
        <v>6204.37</v>
      </c>
      <c r="QH16" s="883">
        <v>6244.83</v>
      </c>
      <c r="QI16" s="884">
        <v>6285.29</v>
      </c>
      <c r="QJ16" s="885">
        <v>6324.17</v>
      </c>
      <c r="QK16" s="883">
        <v>6365.68</v>
      </c>
      <c r="QL16" s="883">
        <v>6407.19</v>
      </c>
      <c r="QM16" s="884">
        <v>6448.7</v>
      </c>
      <c r="QN16" s="885">
        <v>6488.6</v>
      </c>
      <c r="QO16" s="883">
        <v>6531.19</v>
      </c>
      <c r="QP16" s="883">
        <v>6573.78</v>
      </c>
      <c r="QQ16" s="884">
        <v>6616.37</v>
      </c>
      <c r="QR16" s="885">
        <v>6657.3</v>
      </c>
      <c r="QS16" s="883">
        <v>6701</v>
      </c>
      <c r="QT16" s="883">
        <v>6744.7</v>
      </c>
      <c r="QU16" s="884">
        <v>6788.39</v>
      </c>
      <c r="QV16" s="885">
        <v>6830.39</v>
      </c>
      <c r="QW16" s="883">
        <v>6875.22</v>
      </c>
      <c r="QX16" s="883">
        <v>6920.06</v>
      </c>
      <c r="QY16" s="884">
        <v>6964.89</v>
      </c>
      <c r="QZ16" s="885">
        <v>7007.98</v>
      </c>
      <c r="RA16" s="883">
        <v>7053.98</v>
      </c>
      <c r="RB16" s="883">
        <v>7099.98</v>
      </c>
      <c r="RC16" s="884">
        <v>7145.98</v>
      </c>
      <c r="RD16" s="885">
        <v>7190.19</v>
      </c>
      <c r="RE16" s="883">
        <v>7237.38</v>
      </c>
      <c r="RF16" s="883">
        <v>7284.58</v>
      </c>
      <c r="RG16" s="884">
        <v>7331.78</v>
      </c>
      <c r="RH16" s="885">
        <v>7377.13</v>
      </c>
      <c r="RI16" s="883">
        <v>7425.55</v>
      </c>
      <c r="RJ16" s="883">
        <v>7473.98</v>
      </c>
      <c r="RK16" s="884">
        <v>7522.4</v>
      </c>
      <c r="RL16" s="885">
        <v>7568.94</v>
      </c>
      <c r="RM16" s="883">
        <v>7618.62</v>
      </c>
      <c r="RN16" s="883">
        <v>7668.3</v>
      </c>
      <c r="RO16" s="884">
        <v>7717.98</v>
      </c>
      <c r="RP16" s="885">
        <v>7765.73</v>
      </c>
      <c r="RQ16" s="883">
        <v>7816.7</v>
      </c>
      <c r="RR16" s="883">
        <v>7867.68</v>
      </c>
      <c r="RS16" s="884">
        <v>7918.65</v>
      </c>
      <c r="RT16" s="885">
        <v>7967.64</v>
      </c>
      <c r="RU16" s="883">
        <v>8019.94</v>
      </c>
      <c r="RV16" s="883">
        <v>8072.24</v>
      </c>
      <c r="RW16" s="884">
        <v>8124.54</v>
      </c>
      <c r="RX16" s="885">
        <v>8174.8</v>
      </c>
      <c r="RY16" s="883">
        <v>8228.4599999999991</v>
      </c>
      <c r="RZ16" s="883">
        <v>8282.1200000000008</v>
      </c>
      <c r="SA16" s="884">
        <v>8335.77</v>
      </c>
    </row>
    <row r="17" spans="1:497" s="521" customFormat="1">
      <c r="A17" s="685"/>
      <c r="B17" s="647"/>
      <c r="C17" s="647"/>
      <c r="D17" s="686"/>
      <c r="E17" s="647"/>
      <c r="F17" s="647"/>
      <c r="G17" s="621">
        <v>16</v>
      </c>
      <c r="H17" s="680" t="s">
        <v>83</v>
      </c>
      <c r="I17" s="640">
        <v>16</v>
      </c>
      <c r="J17" s="681" t="s">
        <v>312</v>
      </c>
      <c r="K17" s="791">
        <v>0.1</v>
      </c>
      <c r="L17" s="882">
        <v>296.3</v>
      </c>
      <c r="M17" s="883">
        <v>313.31</v>
      </c>
      <c r="N17" s="883">
        <v>320.93</v>
      </c>
      <c r="O17" s="884">
        <v>319.64999999999998</v>
      </c>
      <c r="P17" s="882">
        <v>330.51</v>
      </c>
      <c r="Q17" s="883">
        <v>349.87</v>
      </c>
      <c r="R17" s="883">
        <v>353.82</v>
      </c>
      <c r="S17" s="884">
        <v>359.31</v>
      </c>
      <c r="T17" s="885">
        <v>366.59</v>
      </c>
      <c r="U17" s="883">
        <v>368.34</v>
      </c>
      <c r="V17" s="883">
        <v>376.27</v>
      </c>
      <c r="W17" s="884">
        <v>376.98</v>
      </c>
      <c r="X17" s="885">
        <v>380.06</v>
      </c>
      <c r="Y17" s="883">
        <v>363.25</v>
      </c>
      <c r="Z17" s="883">
        <v>364.66</v>
      </c>
      <c r="AA17" s="884">
        <v>368.73</v>
      </c>
      <c r="AB17" s="885">
        <v>373.05</v>
      </c>
      <c r="AC17" s="883">
        <v>379.74</v>
      </c>
      <c r="AD17" s="883">
        <v>381.11</v>
      </c>
      <c r="AE17" s="884">
        <v>385.87</v>
      </c>
      <c r="AF17" s="885">
        <v>385.63</v>
      </c>
      <c r="AG17" s="883">
        <v>374.08</v>
      </c>
      <c r="AH17" s="883">
        <v>376.9</v>
      </c>
      <c r="AI17" s="884">
        <v>371.31</v>
      </c>
      <c r="AJ17" s="885">
        <v>372.96</v>
      </c>
      <c r="AK17" s="883">
        <v>368.74</v>
      </c>
      <c r="AL17" s="883">
        <v>374.47</v>
      </c>
      <c r="AM17" s="884">
        <v>365.23</v>
      </c>
      <c r="AN17" s="885">
        <v>360.11</v>
      </c>
      <c r="AO17" s="883">
        <v>354.3</v>
      </c>
      <c r="AP17" s="883">
        <v>355.95</v>
      </c>
      <c r="AQ17" s="884">
        <v>366.15</v>
      </c>
      <c r="AR17" s="885">
        <v>366.8</v>
      </c>
      <c r="AS17" s="883">
        <v>368.08</v>
      </c>
      <c r="AT17" s="883">
        <v>366.12</v>
      </c>
      <c r="AU17" s="884">
        <v>371.23</v>
      </c>
      <c r="AV17" s="885">
        <v>374.55</v>
      </c>
      <c r="AW17" s="883">
        <v>379.56</v>
      </c>
      <c r="AX17" s="883">
        <v>381.82</v>
      </c>
      <c r="AY17" s="884">
        <v>389.13</v>
      </c>
      <c r="AZ17" s="885">
        <v>390.24</v>
      </c>
      <c r="BA17" s="883">
        <v>388.71</v>
      </c>
      <c r="BB17" s="883">
        <v>385.42</v>
      </c>
      <c r="BC17" s="884">
        <v>423.17</v>
      </c>
      <c r="BD17" s="885">
        <v>409.44</v>
      </c>
      <c r="BE17" s="883">
        <v>394.25</v>
      </c>
      <c r="BF17" s="883">
        <v>398.68</v>
      </c>
      <c r="BG17" s="884">
        <v>406.79</v>
      </c>
      <c r="BH17" s="885">
        <v>402.75</v>
      </c>
      <c r="BI17" s="883">
        <v>404.05</v>
      </c>
      <c r="BJ17" s="883">
        <v>409.82</v>
      </c>
      <c r="BK17" s="884">
        <v>414.28</v>
      </c>
      <c r="BL17" s="885">
        <v>415.43</v>
      </c>
      <c r="BM17" s="883">
        <v>419.76</v>
      </c>
      <c r="BN17" s="883">
        <v>419.6</v>
      </c>
      <c r="BO17" s="884">
        <v>421.51</v>
      </c>
      <c r="BP17" s="885">
        <v>416.32</v>
      </c>
      <c r="BQ17" s="883">
        <v>421.58</v>
      </c>
      <c r="BR17" s="883">
        <v>422.01</v>
      </c>
      <c r="BS17" s="884">
        <v>431</v>
      </c>
      <c r="BT17" s="885">
        <v>429.5</v>
      </c>
      <c r="BU17" s="883">
        <v>437.84</v>
      </c>
      <c r="BV17" s="883">
        <v>436.89</v>
      </c>
      <c r="BW17" s="884">
        <v>434.34</v>
      </c>
      <c r="BX17" s="885">
        <v>439.35</v>
      </c>
      <c r="BY17" s="883">
        <v>449.73</v>
      </c>
      <c r="BZ17" s="883">
        <v>446.82</v>
      </c>
      <c r="CA17" s="884">
        <v>469.89</v>
      </c>
      <c r="CB17" s="885">
        <v>465.98</v>
      </c>
      <c r="CC17" s="883">
        <v>463.12</v>
      </c>
      <c r="CD17" s="883">
        <v>458.42</v>
      </c>
      <c r="CE17" s="884">
        <v>465.36</v>
      </c>
      <c r="CF17" s="885">
        <v>459.69</v>
      </c>
      <c r="CG17" s="883">
        <v>457.07</v>
      </c>
      <c r="CH17" s="883">
        <v>454.85</v>
      </c>
      <c r="CI17" s="884">
        <v>458.59</v>
      </c>
      <c r="CJ17" s="886">
        <v>455.42</v>
      </c>
      <c r="CK17" s="883">
        <v>459.42</v>
      </c>
      <c r="CL17" s="883">
        <v>466.91</v>
      </c>
      <c r="CM17" s="884">
        <v>480.03</v>
      </c>
      <c r="CN17" s="885">
        <v>485.6</v>
      </c>
      <c r="CO17" s="883">
        <v>495.16</v>
      </c>
      <c r="CP17" s="883">
        <v>501.01</v>
      </c>
      <c r="CQ17" s="884">
        <v>519.15</v>
      </c>
      <c r="CR17" s="885">
        <v>512.19000000000005</v>
      </c>
      <c r="CS17" s="883">
        <v>502.64</v>
      </c>
      <c r="CT17" s="883">
        <v>505.06</v>
      </c>
      <c r="CU17" s="884">
        <v>499.47</v>
      </c>
      <c r="CV17" s="882">
        <v>491.92</v>
      </c>
      <c r="CW17" s="883">
        <v>502.81</v>
      </c>
      <c r="CX17" s="883">
        <v>509.07</v>
      </c>
      <c r="CY17" s="884">
        <v>521.20000000000005</v>
      </c>
      <c r="CZ17" s="885">
        <v>525.66</v>
      </c>
      <c r="DA17" s="883">
        <v>527.04</v>
      </c>
      <c r="DB17" s="883">
        <v>524.41</v>
      </c>
      <c r="DC17" s="884">
        <v>529.19000000000005</v>
      </c>
      <c r="DD17" s="885">
        <v>537.22</v>
      </c>
      <c r="DE17" s="883">
        <v>562.46</v>
      </c>
      <c r="DF17" s="883">
        <v>569.88</v>
      </c>
      <c r="DG17" s="884">
        <v>608.44000000000005</v>
      </c>
      <c r="DH17" s="885">
        <v>592.73</v>
      </c>
      <c r="DI17" s="883">
        <v>617.25</v>
      </c>
      <c r="DJ17" s="883">
        <v>632.02</v>
      </c>
      <c r="DK17" s="884">
        <v>688.11</v>
      </c>
      <c r="DL17" s="885">
        <v>649.53</v>
      </c>
      <c r="DM17" s="883">
        <v>675.74</v>
      </c>
      <c r="DN17" s="883">
        <v>683.98</v>
      </c>
      <c r="DO17" s="884">
        <v>688.3</v>
      </c>
      <c r="DP17" s="885">
        <v>692.6</v>
      </c>
      <c r="DQ17" s="883">
        <v>696.34</v>
      </c>
      <c r="DR17" s="883">
        <v>706.31</v>
      </c>
      <c r="DS17" s="884">
        <v>713.66</v>
      </c>
      <c r="DT17" s="885">
        <v>738.66</v>
      </c>
      <c r="DU17" s="883">
        <v>791.33</v>
      </c>
      <c r="DV17" s="883">
        <v>844.82</v>
      </c>
      <c r="DW17" s="884">
        <v>767.18</v>
      </c>
      <c r="DX17" s="885">
        <v>693.15</v>
      </c>
      <c r="DY17" s="883">
        <v>698.1</v>
      </c>
      <c r="DZ17" s="883">
        <v>700.97</v>
      </c>
      <c r="EA17" s="884">
        <v>721.64</v>
      </c>
      <c r="EB17" s="885">
        <v>735.18</v>
      </c>
      <c r="EC17" s="883">
        <v>744.79</v>
      </c>
      <c r="ED17" s="883">
        <v>739.8</v>
      </c>
      <c r="EE17" s="884">
        <v>759.65</v>
      </c>
      <c r="EF17" s="885">
        <v>775.94</v>
      </c>
      <c r="EG17" s="883">
        <v>824.07</v>
      </c>
      <c r="EH17" s="883">
        <v>820.39</v>
      </c>
      <c r="EI17" s="884">
        <v>813.49</v>
      </c>
      <c r="EJ17" s="885">
        <v>818.43</v>
      </c>
      <c r="EK17" s="883">
        <v>834.42</v>
      </c>
      <c r="EL17" s="883">
        <v>811.06</v>
      </c>
      <c r="EM17" s="884">
        <v>847.13</v>
      </c>
      <c r="EN17" s="885">
        <v>827.74</v>
      </c>
      <c r="EO17" s="883">
        <v>829.45</v>
      </c>
      <c r="EP17" s="883">
        <v>829.74</v>
      </c>
      <c r="EQ17" s="884">
        <v>843.32</v>
      </c>
      <c r="ER17" s="885">
        <v>838.49</v>
      </c>
      <c r="ES17" s="883">
        <v>848.4</v>
      </c>
      <c r="ET17" s="883">
        <v>845.17</v>
      </c>
      <c r="EU17" s="884">
        <v>832.72</v>
      </c>
      <c r="EV17" s="885">
        <v>774.14</v>
      </c>
      <c r="EW17" s="883">
        <v>775.5</v>
      </c>
      <c r="EX17" s="883">
        <v>786.88</v>
      </c>
      <c r="EY17" s="884">
        <v>778.77</v>
      </c>
      <c r="EZ17" s="885">
        <v>744.87</v>
      </c>
      <c r="FA17" s="883">
        <v>753.77</v>
      </c>
      <c r="FB17" s="883">
        <v>777.12</v>
      </c>
      <c r="FC17" s="884">
        <v>781.16</v>
      </c>
      <c r="FD17" s="885">
        <v>789.3</v>
      </c>
      <c r="FE17" s="883">
        <v>796.59</v>
      </c>
      <c r="FF17" s="883">
        <v>812.6</v>
      </c>
      <c r="FG17" s="884">
        <v>836.56</v>
      </c>
      <c r="FH17" s="885">
        <v>850.24</v>
      </c>
      <c r="FI17" s="883">
        <v>855.82</v>
      </c>
      <c r="FJ17" s="883">
        <v>882.24</v>
      </c>
      <c r="FK17" s="884">
        <v>894.76</v>
      </c>
      <c r="FL17" s="885">
        <v>852.58</v>
      </c>
      <c r="FM17" s="883">
        <v>877.57</v>
      </c>
      <c r="FN17" s="883">
        <v>870.61</v>
      </c>
      <c r="FO17" s="884">
        <v>872.39</v>
      </c>
      <c r="FP17" s="885">
        <v>870.01</v>
      </c>
      <c r="FQ17" s="883">
        <v>813.87</v>
      </c>
      <c r="FR17" s="883">
        <v>846.89</v>
      </c>
      <c r="FS17" s="884">
        <v>857.47</v>
      </c>
      <c r="FT17" s="885">
        <v>888.81</v>
      </c>
      <c r="FU17" s="883">
        <v>929.81</v>
      </c>
      <c r="FV17" s="883">
        <v>978.19</v>
      </c>
      <c r="FW17" s="884">
        <v>1023.54</v>
      </c>
      <c r="FX17" s="885">
        <v>1030.78</v>
      </c>
      <c r="FY17" s="883">
        <v>1149.5899999999999</v>
      </c>
      <c r="FZ17" s="883">
        <v>1199.98</v>
      </c>
      <c r="GA17" s="884">
        <v>1225.3699999999999</v>
      </c>
      <c r="GB17" s="885">
        <v>1131.28</v>
      </c>
      <c r="GC17" s="883">
        <v>1095.47</v>
      </c>
      <c r="GD17" s="883">
        <v>1067.6199999999999</v>
      </c>
      <c r="GE17" s="884">
        <v>1126.29</v>
      </c>
      <c r="GF17" s="885">
        <v>1076.96</v>
      </c>
      <c r="GG17" s="883">
        <v>1121.83</v>
      </c>
      <c r="GH17" s="883">
        <v>1091.32</v>
      </c>
      <c r="GI17" s="884">
        <v>1079.98</v>
      </c>
      <c r="GJ17" s="885">
        <v>1078.21</v>
      </c>
      <c r="GK17" s="883">
        <v>1071.3699999999999</v>
      </c>
      <c r="GL17" s="883">
        <v>1110</v>
      </c>
      <c r="GM17" s="884">
        <v>1117.22</v>
      </c>
      <c r="GN17" s="885">
        <v>1124.43</v>
      </c>
      <c r="GO17" s="883">
        <v>1131.6500000000001</v>
      </c>
      <c r="GP17" s="883">
        <v>1138.8599999999999</v>
      </c>
      <c r="GQ17" s="884">
        <v>1149.8900000000001</v>
      </c>
      <c r="GR17" s="885">
        <v>1154.3800000000001</v>
      </c>
      <c r="GS17" s="883">
        <v>1161.96</v>
      </c>
      <c r="GT17" s="883">
        <v>1169.54</v>
      </c>
      <c r="GU17" s="884">
        <v>1177.1099999999999</v>
      </c>
      <c r="GV17" s="885">
        <v>1184.4000000000001</v>
      </c>
      <c r="GW17" s="883">
        <v>1192.17</v>
      </c>
      <c r="GX17" s="883">
        <v>1199.95</v>
      </c>
      <c r="GY17" s="884">
        <v>1207.72</v>
      </c>
      <c r="GZ17" s="885">
        <v>1215.19</v>
      </c>
      <c r="HA17" s="883">
        <v>1223.17</v>
      </c>
      <c r="HB17" s="883">
        <v>1231.1400000000001</v>
      </c>
      <c r="HC17" s="884">
        <v>1239.1199999999999</v>
      </c>
      <c r="HD17" s="885">
        <v>1246.79</v>
      </c>
      <c r="HE17" s="883">
        <v>1254.97</v>
      </c>
      <c r="HF17" s="883">
        <v>1263.1500000000001</v>
      </c>
      <c r="HG17" s="884">
        <v>1271.3399999999999</v>
      </c>
      <c r="HH17" s="885">
        <v>1279.2</v>
      </c>
      <c r="HI17" s="883">
        <v>1287.5999999999999</v>
      </c>
      <c r="HJ17" s="883">
        <v>1296</v>
      </c>
      <c r="HK17" s="884">
        <v>1304.3900000000001</v>
      </c>
      <c r="HL17" s="885">
        <v>1312.46</v>
      </c>
      <c r="HM17" s="883">
        <v>1321.08</v>
      </c>
      <c r="HN17" s="883">
        <v>1329.69</v>
      </c>
      <c r="HO17" s="884">
        <v>1338.31</v>
      </c>
      <c r="HP17" s="885">
        <v>1346.59</v>
      </c>
      <c r="HQ17" s="883">
        <v>1355.42</v>
      </c>
      <c r="HR17" s="883">
        <v>1364.26</v>
      </c>
      <c r="HS17" s="884">
        <v>1373.1</v>
      </c>
      <c r="HT17" s="885">
        <v>1381.6</v>
      </c>
      <c r="HU17" s="883">
        <v>1390.67</v>
      </c>
      <c r="HV17" s="883">
        <v>1399.73</v>
      </c>
      <c r="HW17" s="884">
        <v>1408.8</v>
      </c>
      <c r="HX17" s="885">
        <v>1417.52</v>
      </c>
      <c r="HY17" s="883">
        <v>1426.82</v>
      </c>
      <c r="HZ17" s="883">
        <v>1436.13</v>
      </c>
      <c r="IA17" s="884">
        <v>1445.43</v>
      </c>
      <c r="IB17" s="885">
        <v>1454.37</v>
      </c>
      <c r="IC17" s="883">
        <v>1463.92</v>
      </c>
      <c r="ID17" s="883">
        <v>1473.47</v>
      </c>
      <c r="IE17" s="884">
        <v>1483.01</v>
      </c>
      <c r="IF17" s="885">
        <v>1492.19</v>
      </c>
      <c r="IG17" s="883">
        <v>1501.98</v>
      </c>
      <c r="IH17" s="883">
        <v>1511.78</v>
      </c>
      <c r="II17" s="884">
        <v>1521.57</v>
      </c>
      <c r="IJ17" s="885">
        <v>1530.98</v>
      </c>
      <c r="IK17" s="883">
        <v>1541.03</v>
      </c>
      <c r="IL17" s="883">
        <v>1551.08</v>
      </c>
      <c r="IM17" s="884">
        <v>1561.13</v>
      </c>
      <c r="IN17" s="885">
        <v>1570.79</v>
      </c>
      <c r="IO17" s="883">
        <v>1581.1</v>
      </c>
      <c r="IP17" s="883">
        <v>1591.41</v>
      </c>
      <c r="IQ17" s="884">
        <v>1601.72</v>
      </c>
      <c r="IR17" s="885">
        <v>1611.63</v>
      </c>
      <c r="IS17" s="883">
        <v>1622.21</v>
      </c>
      <c r="IT17" s="883">
        <v>1632.79</v>
      </c>
      <c r="IU17" s="884">
        <v>1643.37</v>
      </c>
      <c r="IV17" s="885">
        <v>1653.53</v>
      </c>
      <c r="IW17" s="883">
        <v>1664.39</v>
      </c>
      <c r="IX17" s="883">
        <v>1675.24</v>
      </c>
      <c r="IY17" s="884">
        <v>1686.09</v>
      </c>
      <c r="IZ17" s="885">
        <v>1696.52</v>
      </c>
      <c r="JA17" s="883">
        <v>1707.66</v>
      </c>
      <c r="JB17" s="883">
        <v>1718.8</v>
      </c>
      <c r="JC17" s="884">
        <v>1729.93</v>
      </c>
      <c r="JD17" s="885">
        <v>1740.63</v>
      </c>
      <c r="JE17" s="883">
        <v>1752.06</v>
      </c>
      <c r="JF17" s="883">
        <v>1763.49</v>
      </c>
      <c r="JG17" s="884">
        <v>1774.91</v>
      </c>
      <c r="JH17" s="885">
        <v>1785.89</v>
      </c>
      <c r="JI17" s="883">
        <v>1797.61</v>
      </c>
      <c r="JJ17" s="883">
        <v>1809.34</v>
      </c>
      <c r="JK17" s="884">
        <v>1821.06</v>
      </c>
      <c r="JL17" s="885">
        <v>1832.32</v>
      </c>
      <c r="JM17" s="883">
        <v>1844.35</v>
      </c>
      <c r="JN17" s="883">
        <v>1856.38</v>
      </c>
      <c r="JO17" s="884">
        <v>1868.41</v>
      </c>
      <c r="JP17" s="885">
        <v>1879.96</v>
      </c>
      <c r="JQ17" s="883">
        <v>1892.3</v>
      </c>
      <c r="JR17" s="883">
        <v>1904.64</v>
      </c>
      <c r="JS17" s="884">
        <v>1916.98</v>
      </c>
      <c r="JT17" s="885">
        <v>1928.84</v>
      </c>
      <c r="JU17" s="883">
        <v>1941.5</v>
      </c>
      <c r="JV17" s="883">
        <v>1954.17</v>
      </c>
      <c r="JW17" s="884">
        <v>1966.83</v>
      </c>
      <c r="JX17" s="885">
        <v>1978.99</v>
      </c>
      <c r="JY17" s="883">
        <v>1991.98</v>
      </c>
      <c r="JZ17" s="883">
        <v>2004.97</v>
      </c>
      <c r="KA17" s="884">
        <v>2017.96</v>
      </c>
      <c r="KB17" s="885">
        <v>2030.45</v>
      </c>
      <c r="KC17" s="883">
        <v>2043.77</v>
      </c>
      <c r="KD17" s="883">
        <v>2057.1</v>
      </c>
      <c r="KE17" s="884">
        <v>2070.4299999999998</v>
      </c>
      <c r="KF17" s="885">
        <v>2083.2399999999998</v>
      </c>
      <c r="KG17" s="883">
        <v>2096.91</v>
      </c>
      <c r="KH17" s="883">
        <v>2110.59</v>
      </c>
      <c r="KI17" s="884">
        <v>2124.2600000000002</v>
      </c>
      <c r="KJ17" s="885">
        <v>2137.4</v>
      </c>
      <c r="KK17" s="883">
        <v>2151.4299999999998</v>
      </c>
      <c r="KL17" s="883">
        <v>2165.46</v>
      </c>
      <c r="KM17" s="884">
        <v>2179.4899999999998</v>
      </c>
      <c r="KN17" s="885">
        <v>2192.98</v>
      </c>
      <c r="KO17" s="883">
        <v>2207.37</v>
      </c>
      <c r="KP17" s="883">
        <v>2221.7600000000002</v>
      </c>
      <c r="KQ17" s="884">
        <v>2236.16</v>
      </c>
      <c r="KR17" s="885">
        <v>2249.9899999999998</v>
      </c>
      <c r="KS17" s="883">
        <v>2264.7600000000002</v>
      </c>
      <c r="KT17" s="883">
        <v>2279.5300000000002</v>
      </c>
      <c r="KU17" s="884">
        <v>2294.3000000000002</v>
      </c>
      <c r="KV17" s="885">
        <v>2308.4899999999998</v>
      </c>
      <c r="KW17" s="883">
        <v>2323.65</v>
      </c>
      <c r="KX17" s="883">
        <v>2338.8000000000002</v>
      </c>
      <c r="KY17" s="884">
        <v>2353.9499999999998</v>
      </c>
      <c r="KZ17" s="885">
        <v>2368.5100000000002</v>
      </c>
      <c r="LA17" s="883">
        <v>2384.06</v>
      </c>
      <c r="LB17" s="883">
        <v>2399.61</v>
      </c>
      <c r="LC17" s="884">
        <v>2415.15</v>
      </c>
      <c r="LD17" s="885">
        <v>2430.09</v>
      </c>
      <c r="LE17" s="883">
        <v>2446.0500000000002</v>
      </c>
      <c r="LF17" s="883">
        <v>2462</v>
      </c>
      <c r="LG17" s="884">
        <v>2477.9499999999998</v>
      </c>
      <c r="LH17" s="885">
        <v>2493.2800000000002</v>
      </c>
      <c r="LI17" s="883">
        <v>2509.64</v>
      </c>
      <c r="LJ17" s="883">
        <v>2526.0100000000002</v>
      </c>
      <c r="LK17" s="884">
        <v>2542.37</v>
      </c>
      <c r="LL17" s="885">
        <v>2558.1</v>
      </c>
      <c r="LM17" s="883">
        <v>2574.89</v>
      </c>
      <c r="LN17" s="883">
        <v>2591.69</v>
      </c>
      <c r="LO17" s="884">
        <v>2608.48</v>
      </c>
      <c r="LP17" s="885">
        <v>2624.61</v>
      </c>
      <c r="LQ17" s="883">
        <v>2641.84</v>
      </c>
      <c r="LR17" s="883">
        <v>2659.07</v>
      </c>
      <c r="LS17" s="884">
        <v>2676.3</v>
      </c>
      <c r="LT17" s="885">
        <v>2692.85</v>
      </c>
      <c r="LU17" s="883">
        <v>2710.53</v>
      </c>
      <c r="LV17" s="883">
        <v>2728.2</v>
      </c>
      <c r="LW17" s="884">
        <v>2745.88</v>
      </c>
      <c r="LX17" s="885">
        <v>2762.87</v>
      </c>
      <c r="LY17" s="883">
        <v>2781</v>
      </c>
      <c r="LZ17" s="883">
        <v>2799.14</v>
      </c>
      <c r="MA17" s="884">
        <v>2817.27</v>
      </c>
      <c r="MB17" s="885">
        <v>2834.7</v>
      </c>
      <c r="MC17" s="883">
        <v>2853.31</v>
      </c>
      <c r="MD17" s="883">
        <v>2871.92</v>
      </c>
      <c r="ME17" s="884">
        <v>2890.52</v>
      </c>
      <c r="MF17" s="885">
        <v>2908.4</v>
      </c>
      <c r="MG17" s="883">
        <v>2927.49</v>
      </c>
      <c r="MH17" s="883">
        <v>2946.59</v>
      </c>
      <c r="MI17" s="884">
        <v>2965.68</v>
      </c>
      <c r="MJ17" s="885">
        <v>2984.02</v>
      </c>
      <c r="MK17" s="883">
        <v>3003.61</v>
      </c>
      <c r="ML17" s="883">
        <v>3023.2</v>
      </c>
      <c r="MM17" s="884">
        <v>3042.78</v>
      </c>
      <c r="MN17" s="885">
        <v>3061.61</v>
      </c>
      <c r="MO17" s="883">
        <v>3081.7</v>
      </c>
      <c r="MP17" s="883">
        <v>3101.8</v>
      </c>
      <c r="MQ17" s="884">
        <v>3121.9</v>
      </c>
      <c r="MR17" s="885">
        <v>3141.21</v>
      </c>
      <c r="MS17" s="883">
        <v>3161.83</v>
      </c>
      <c r="MT17" s="883">
        <v>3182.45</v>
      </c>
      <c r="MU17" s="884">
        <v>3203.07</v>
      </c>
      <c r="MV17" s="885">
        <v>3222.88</v>
      </c>
      <c r="MW17" s="883">
        <v>3244.04</v>
      </c>
      <c r="MX17" s="883">
        <v>3265.19</v>
      </c>
      <c r="MY17" s="884">
        <v>3286.35</v>
      </c>
      <c r="MZ17" s="885">
        <v>3306.68</v>
      </c>
      <c r="NA17" s="883">
        <v>3328.38</v>
      </c>
      <c r="NB17" s="883">
        <v>3350.09</v>
      </c>
      <c r="NC17" s="884">
        <v>3371.79</v>
      </c>
      <c r="ND17" s="885">
        <v>3392.65</v>
      </c>
      <c r="NE17" s="883">
        <v>3414.92</v>
      </c>
      <c r="NF17" s="883">
        <v>3437.19</v>
      </c>
      <c r="NG17" s="884">
        <v>3459.46</v>
      </c>
      <c r="NH17" s="885">
        <v>3480.86</v>
      </c>
      <c r="NI17" s="883">
        <v>3503.71</v>
      </c>
      <c r="NJ17" s="883">
        <v>3526.55</v>
      </c>
      <c r="NK17" s="884">
        <v>3549.4</v>
      </c>
      <c r="NL17" s="885">
        <v>3571.36</v>
      </c>
      <c r="NM17" s="883">
        <v>3594.8</v>
      </c>
      <c r="NN17" s="883">
        <v>3618.24</v>
      </c>
      <c r="NO17" s="884">
        <v>3641.69</v>
      </c>
      <c r="NP17" s="885">
        <v>3664.22</v>
      </c>
      <c r="NQ17" s="883">
        <v>3688.27</v>
      </c>
      <c r="NR17" s="883">
        <v>3712.32</v>
      </c>
      <c r="NS17" s="884">
        <v>3736.37</v>
      </c>
      <c r="NT17" s="885">
        <v>3759.48</v>
      </c>
      <c r="NU17" s="883">
        <v>3784.16</v>
      </c>
      <c r="NV17" s="883">
        <v>3808.84</v>
      </c>
      <c r="NW17" s="884">
        <v>3833.52</v>
      </c>
      <c r="NX17" s="885">
        <v>3857.23</v>
      </c>
      <c r="NY17" s="883">
        <v>3882.55</v>
      </c>
      <c r="NZ17" s="883">
        <v>3907.87</v>
      </c>
      <c r="OA17" s="884">
        <v>3933.19</v>
      </c>
      <c r="OB17" s="885">
        <v>3957.52</v>
      </c>
      <c r="OC17" s="883">
        <v>3983.5</v>
      </c>
      <c r="OD17" s="883">
        <v>4009.47</v>
      </c>
      <c r="OE17" s="884">
        <v>4035.45</v>
      </c>
      <c r="OF17" s="885">
        <v>4060.41</v>
      </c>
      <c r="OG17" s="883">
        <v>4087.07</v>
      </c>
      <c r="OH17" s="883">
        <v>4113.72</v>
      </c>
      <c r="OI17" s="884">
        <v>4140.37</v>
      </c>
      <c r="OJ17" s="885">
        <v>4165.99</v>
      </c>
      <c r="OK17" s="883">
        <v>4193.33</v>
      </c>
      <c r="OL17" s="883">
        <v>4220.68</v>
      </c>
      <c r="OM17" s="884">
        <v>4248.0200000000004</v>
      </c>
      <c r="ON17" s="885">
        <v>4274.3</v>
      </c>
      <c r="OO17" s="883">
        <v>4302.3599999999997</v>
      </c>
      <c r="OP17" s="883">
        <v>4330.41</v>
      </c>
      <c r="OQ17" s="884">
        <v>4358.47</v>
      </c>
      <c r="OR17" s="885">
        <v>4385.43</v>
      </c>
      <c r="OS17" s="883">
        <v>4414.22</v>
      </c>
      <c r="OT17" s="883">
        <v>4443</v>
      </c>
      <c r="OU17" s="884">
        <v>4471.79</v>
      </c>
      <c r="OV17" s="885">
        <v>4499.45</v>
      </c>
      <c r="OW17" s="883">
        <v>4528.99</v>
      </c>
      <c r="OX17" s="883">
        <v>4558.5200000000004</v>
      </c>
      <c r="OY17" s="884">
        <v>4588.0600000000004</v>
      </c>
      <c r="OZ17" s="885">
        <v>4616.4399999999996</v>
      </c>
      <c r="PA17" s="883">
        <v>4646.74</v>
      </c>
      <c r="PB17" s="883">
        <v>4677.04</v>
      </c>
      <c r="PC17" s="884">
        <v>4707.3500000000004</v>
      </c>
      <c r="PD17" s="885">
        <v>4736.47</v>
      </c>
      <c r="PE17" s="883">
        <v>4767.5600000000004</v>
      </c>
      <c r="PF17" s="883">
        <v>4798.6499999999996</v>
      </c>
      <c r="PG17" s="884">
        <v>4829.74</v>
      </c>
      <c r="PH17" s="885">
        <v>4859.62</v>
      </c>
      <c r="PI17" s="883">
        <v>4891.51</v>
      </c>
      <c r="PJ17" s="883">
        <v>4923.41</v>
      </c>
      <c r="PK17" s="884">
        <v>4955.3100000000004</v>
      </c>
      <c r="PL17" s="885">
        <v>4985.97</v>
      </c>
      <c r="PM17" s="883">
        <v>5018.6899999999996</v>
      </c>
      <c r="PN17" s="883">
        <v>5051.42</v>
      </c>
      <c r="PO17" s="884">
        <v>5084.1499999999996</v>
      </c>
      <c r="PP17" s="885">
        <v>5115.6000000000004</v>
      </c>
      <c r="PQ17" s="883">
        <v>5149.18</v>
      </c>
      <c r="PR17" s="883">
        <v>5182.76</v>
      </c>
      <c r="PS17" s="884">
        <v>5216.34</v>
      </c>
      <c r="PT17" s="885">
        <v>5248.61</v>
      </c>
      <c r="PU17" s="883">
        <v>5283.06</v>
      </c>
      <c r="PV17" s="883">
        <v>5317.51</v>
      </c>
      <c r="PW17" s="884">
        <v>5351.96</v>
      </c>
      <c r="PX17" s="885">
        <v>5385.07</v>
      </c>
      <c r="PY17" s="883">
        <v>5420.42</v>
      </c>
      <c r="PZ17" s="883">
        <v>5455.77</v>
      </c>
      <c r="QA17" s="884">
        <v>5491.11</v>
      </c>
      <c r="QB17" s="885">
        <v>5525.08</v>
      </c>
      <c r="QC17" s="883">
        <v>5561.35</v>
      </c>
      <c r="QD17" s="883">
        <v>5597.62</v>
      </c>
      <c r="QE17" s="884">
        <v>5633.88</v>
      </c>
      <c r="QF17" s="885">
        <v>5668.73</v>
      </c>
      <c r="QG17" s="883">
        <v>5705.94</v>
      </c>
      <c r="QH17" s="883">
        <v>5743.15</v>
      </c>
      <c r="QI17" s="884">
        <v>5780.36</v>
      </c>
      <c r="QJ17" s="885">
        <v>5816.12</v>
      </c>
      <c r="QK17" s="883">
        <v>5854.3</v>
      </c>
      <c r="QL17" s="883">
        <v>5892.48</v>
      </c>
      <c r="QM17" s="884">
        <v>5930.65</v>
      </c>
      <c r="QN17" s="885">
        <v>5967.34</v>
      </c>
      <c r="QO17" s="883">
        <v>6006.51</v>
      </c>
      <c r="QP17" s="883">
        <v>6045.68</v>
      </c>
      <c r="QQ17" s="884">
        <v>6084.85</v>
      </c>
      <c r="QR17" s="885">
        <v>6122.49</v>
      </c>
      <c r="QS17" s="883">
        <v>6162.68</v>
      </c>
      <c r="QT17" s="883">
        <v>6202.87</v>
      </c>
      <c r="QU17" s="884">
        <v>6243.06</v>
      </c>
      <c r="QV17" s="885">
        <v>6281.68</v>
      </c>
      <c r="QW17" s="883">
        <v>6322.91</v>
      </c>
      <c r="QX17" s="883">
        <v>6364.14</v>
      </c>
      <c r="QY17" s="884">
        <v>6405.37</v>
      </c>
      <c r="QZ17" s="885">
        <v>6445</v>
      </c>
      <c r="RA17" s="883">
        <v>6487.3</v>
      </c>
      <c r="RB17" s="883">
        <v>6529.61</v>
      </c>
      <c r="RC17" s="884">
        <v>6571.91</v>
      </c>
      <c r="RD17" s="885">
        <v>6612.57</v>
      </c>
      <c r="RE17" s="883">
        <v>6655.97</v>
      </c>
      <c r="RF17" s="883">
        <v>6699.38</v>
      </c>
      <c r="RG17" s="884">
        <v>6742.78</v>
      </c>
      <c r="RH17" s="885">
        <v>6784.5</v>
      </c>
      <c r="RI17" s="883">
        <v>6829.03</v>
      </c>
      <c r="RJ17" s="883">
        <v>6873.56</v>
      </c>
      <c r="RK17" s="884">
        <v>6918.1</v>
      </c>
      <c r="RL17" s="885">
        <v>6960.89</v>
      </c>
      <c r="RM17" s="883">
        <v>7006.58</v>
      </c>
      <c r="RN17" s="883">
        <v>7052.28</v>
      </c>
      <c r="RO17" s="884">
        <v>7097.97</v>
      </c>
      <c r="RP17" s="885">
        <v>7141.88</v>
      </c>
      <c r="RQ17" s="883">
        <v>7188.76</v>
      </c>
      <c r="RR17" s="883">
        <v>7235.64</v>
      </c>
      <c r="RS17" s="884">
        <v>7282.51</v>
      </c>
      <c r="RT17" s="885">
        <v>7327.57</v>
      </c>
      <c r="RU17" s="883">
        <v>7375.66</v>
      </c>
      <c r="RV17" s="883">
        <v>7423.76</v>
      </c>
      <c r="RW17" s="884">
        <v>7471.86</v>
      </c>
      <c r="RX17" s="885">
        <v>7518.08</v>
      </c>
      <c r="RY17" s="883">
        <v>7567.43</v>
      </c>
      <c r="RZ17" s="883">
        <v>7616.78</v>
      </c>
      <c r="SA17" s="884">
        <v>7666.13</v>
      </c>
    </row>
    <row r="18" spans="1:497" s="521" customFormat="1">
      <c r="A18" s="685"/>
      <c r="B18" s="647"/>
      <c r="C18" s="647"/>
      <c r="D18" s="686"/>
      <c r="E18" s="647"/>
      <c r="F18" s="647"/>
      <c r="G18" s="621">
        <v>17</v>
      </c>
      <c r="H18" s="680" t="s">
        <v>84</v>
      </c>
      <c r="I18" s="640">
        <v>17</v>
      </c>
      <c r="J18" s="681" t="s">
        <v>313</v>
      </c>
      <c r="K18" s="791">
        <v>0.05</v>
      </c>
      <c r="L18" s="882">
        <v>269.79000000000002</v>
      </c>
      <c r="M18" s="883">
        <v>273.86</v>
      </c>
      <c r="N18" s="883">
        <v>281.33999999999997</v>
      </c>
      <c r="O18" s="884">
        <v>285.41000000000003</v>
      </c>
      <c r="P18" s="882">
        <v>291.55</v>
      </c>
      <c r="Q18" s="883">
        <v>298.07</v>
      </c>
      <c r="R18" s="883">
        <v>308.20999999999998</v>
      </c>
      <c r="S18" s="884">
        <v>311.18</v>
      </c>
      <c r="T18" s="885">
        <v>314.92</v>
      </c>
      <c r="U18" s="883">
        <v>316.12</v>
      </c>
      <c r="V18" s="883">
        <v>324.52999999999997</v>
      </c>
      <c r="W18" s="884">
        <v>324.95</v>
      </c>
      <c r="X18" s="885">
        <v>325.26</v>
      </c>
      <c r="Y18" s="883">
        <v>328.39</v>
      </c>
      <c r="Z18" s="883">
        <v>333.91</v>
      </c>
      <c r="AA18" s="884">
        <v>335.74</v>
      </c>
      <c r="AB18" s="885">
        <v>336.79</v>
      </c>
      <c r="AC18" s="883">
        <v>340</v>
      </c>
      <c r="AD18" s="883">
        <v>343.84</v>
      </c>
      <c r="AE18" s="884">
        <v>343.63</v>
      </c>
      <c r="AF18" s="885">
        <v>344.18</v>
      </c>
      <c r="AG18" s="883">
        <v>345.83</v>
      </c>
      <c r="AH18" s="883">
        <v>347.56</v>
      </c>
      <c r="AI18" s="884">
        <v>346.91</v>
      </c>
      <c r="AJ18" s="885">
        <v>345.43</v>
      </c>
      <c r="AK18" s="883">
        <v>347.52</v>
      </c>
      <c r="AL18" s="883">
        <v>347.92</v>
      </c>
      <c r="AM18" s="884">
        <v>348.46</v>
      </c>
      <c r="AN18" s="885">
        <v>349.49</v>
      </c>
      <c r="AO18" s="883">
        <v>351.39</v>
      </c>
      <c r="AP18" s="883">
        <v>354.69</v>
      </c>
      <c r="AQ18" s="884">
        <v>357.81</v>
      </c>
      <c r="AR18" s="885">
        <v>362.28</v>
      </c>
      <c r="AS18" s="883">
        <v>368.41</v>
      </c>
      <c r="AT18" s="883">
        <v>372.76</v>
      </c>
      <c r="AU18" s="884">
        <v>374.35</v>
      </c>
      <c r="AV18" s="885">
        <v>378.56</v>
      </c>
      <c r="AW18" s="883">
        <v>383.86</v>
      </c>
      <c r="AX18" s="883">
        <v>385.02</v>
      </c>
      <c r="AY18" s="884">
        <v>385.11</v>
      </c>
      <c r="AZ18" s="885">
        <v>383.69</v>
      </c>
      <c r="BA18" s="883">
        <v>386</v>
      </c>
      <c r="BB18" s="883">
        <v>388.53</v>
      </c>
      <c r="BC18" s="884">
        <v>388.78</v>
      </c>
      <c r="BD18" s="885">
        <v>390.85</v>
      </c>
      <c r="BE18" s="883">
        <v>391.74</v>
      </c>
      <c r="BF18" s="883">
        <v>394.01</v>
      </c>
      <c r="BG18" s="884">
        <v>392.82</v>
      </c>
      <c r="BH18" s="885">
        <v>395.72</v>
      </c>
      <c r="BI18" s="883">
        <v>399.85</v>
      </c>
      <c r="BJ18" s="883">
        <v>400.53</v>
      </c>
      <c r="BK18" s="884">
        <v>400.17</v>
      </c>
      <c r="BL18" s="885">
        <v>403.93</v>
      </c>
      <c r="BM18" s="883">
        <v>411.62</v>
      </c>
      <c r="BN18" s="883">
        <v>411.97</v>
      </c>
      <c r="BO18" s="884">
        <v>415.02</v>
      </c>
      <c r="BP18" s="885">
        <v>421.19</v>
      </c>
      <c r="BQ18" s="883">
        <v>423.94</v>
      </c>
      <c r="BR18" s="883">
        <v>426.49</v>
      </c>
      <c r="BS18" s="884">
        <v>428.02</v>
      </c>
      <c r="BT18" s="885">
        <v>433.65</v>
      </c>
      <c r="BU18" s="883">
        <v>440</v>
      </c>
      <c r="BV18" s="883">
        <v>442.92</v>
      </c>
      <c r="BW18" s="884">
        <v>442.3</v>
      </c>
      <c r="BX18" s="885">
        <v>441.66</v>
      </c>
      <c r="BY18" s="883">
        <v>444.01</v>
      </c>
      <c r="BZ18" s="883">
        <v>447.85</v>
      </c>
      <c r="CA18" s="884">
        <v>448.8</v>
      </c>
      <c r="CB18" s="885">
        <v>450.05</v>
      </c>
      <c r="CC18" s="883">
        <v>454.32</v>
      </c>
      <c r="CD18" s="883">
        <v>457.23</v>
      </c>
      <c r="CE18" s="884">
        <v>458.34</v>
      </c>
      <c r="CF18" s="885">
        <v>459.51</v>
      </c>
      <c r="CG18" s="883">
        <v>461.72</v>
      </c>
      <c r="CH18" s="883">
        <v>460.32</v>
      </c>
      <c r="CI18" s="884">
        <v>456.04</v>
      </c>
      <c r="CJ18" s="886">
        <v>455.05</v>
      </c>
      <c r="CK18" s="883">
        <v>458.29</v>
      </c>
      <c r="CL18" s="883">
        <v>465.05</v>
      </c>
      <c r="CM18" s="884">
        <v>462.25</v>
      </c>
      <c r="CN18" s="885">
        <v>466.3</v>
      </c>
      <c r="CO18" s="883">
        <v>468.39</v>
      </c>
      <c r="CP18" s="883">
        <v>469.29</v>
      </c>
      <c r="CQ18" s="884">
        <v>468.22</v>
      </c>
      <c r="CR18" s="885">
        <v>468.84</v>
      </c>
      <c r="CS18" s="883">
        <v>470.57</v>
      </c>
      <c r="CT18" s="883">
        <v>474.22</v>
      </c>
      <c r="CU18" s="884">
        <v>475.09</v>
      </c>
      <c r="CV18" s="882">
        <v>476.18</v>
      </c>
      <c r="CW18" s="883">
        <v>485.23</v>
      </c>
      <c r="CX18" s="883">
        <v>492.07</v>
      </c>
      <c r="CY18" s="884">
        <v>491.16</v>
      </c>
      <c r="CZ18" s="885">
        <v>491.18</v>
      </c>
      <c r="DA18" s="883">
        <v>495.32</v>
      </c>
      <c r="DB18" s="883">
        <v>498.09</v>
      </c>
      <c r="DC18" s="884">
        <v>505</v>
      </c>
      <c r="DD18" s="885">
        <v>520.69000000000005</v>
      </c>
      <c r="DE18" s="883">
        <v>557.62</v>
      </c>
      <c r="DF18" s="883">
        <v>576.08000000000004</v>
      </c>
      <c r="DG18" s="884">
        <v>600.71</v>
      </c>
      <c r="DH18" s="885">
        <v>605.19000000000005</v>
      </c>
      <c r="DI18" s="883">
        <v>603.75</v>
      </c>
      <c r="DJ18" s="883">
        <v>600.77</v>
      </c>
      <c r="DK18" s="884">
        <v>612.16999999999996</v>
      </c>
      <c r="DL18" s="885">
        <v>632.03</v>
      </c>
      <c r="DM18" s="883">
        <v>638.5</v>
      </c>
      <c r="DN18" s="883">
        <v>649.88</v>
      </c>
      <c r="DO18" s="884">
        <v>661.67</v>
      </c>
      <c r="DP18" s="885">
        <v>658.14</v>
      </c>
      <c r="DQ18" s="883">
        <v>689.31</v>
      </c>
      <c r="DR18" s="883">
        <v>692.87</v>
      </c>
      <c r="DS18" s="884">
        <v>687.19</v>
      </c>
      <c r="DT18" s="885">
        <v>696.7</v>
      </c>
      <c r="DU18" s="883">
        <v>725.23</v>
      </c>
      <c r="DV18" s="883">
        <v>774.76</v>
      </c>
      <c r="DW18" s="884">
        <v>768.74</v>
      </c>
      <c r="DX18" s="885">
        <v>715.95</v>
      </c>
      <c r="DY18" s="883">
        <v>691.26</v>
      </c>
      <c r="DZ18" s="883">
        <v>694.39</v>
      </c>
      <c r="EA18" s="884">
        <v>697.18</v>
      </c>
      <c r="EB18" s="885">
        <v>705.25</v>
      </c>
      <c r="EC18" s="883">
        <v>722.76</v>
      </c>
      <c r="ED18" s="883">
        <v>728.03</v>
      </c>
      <c r="EE18" s="884">
        <v>727.14</v>
      </c>
      <c r="EF18" s="885">
        <v>738.68</v>
      </c>
      <c r="EG18" s="883">
        <v>759.69</v>
      </c>
      <c r="EH18" s="883">
        <v>768.44</v>
      </c>
      <c r="EI18" s="884">
        <v>768.35</v>
      </c>
      <c r="EJ18" s="885">
        <v>770.37</v>
      </c>
      <c r="EK18" s="883">
        <v>772.58</v>
      </c>
      <c r="EL18" s="883">
        <v>767.66</v>
      </c>
      <c r="EM18" s="884">
        <v>766.57</v>
      </c>
      <c r="EN18" s="885">
        <v>773.09</v>
      </c>
      <c r="EO18" s="883">
        <v>778.6</v>
      </c>
      <c r="EP18" s="883">
        <v>776.77</v>
      </c>
      <c r="EQ18" s="884">
        <v>777.31</v>
      </c>
      <c r="ER18" s="885">
        <v>785.64</v>
      </c>
      <c r="ES18" s="883">
        <v>789.93</v>
      </c>
      <c r="ET18" s="883">
        <v>795.77</v>
      </c>
      <c r="EU18" s="884">
        <v>795</v>
      </c>
      <c r="EV18" s="885">
        <v>797.68</v>
      </c>
      <c r="EW18" s="883">
        <v>784.02</v>
      </c>
      <c r="EX18" s="883">
        <v>786.63</v>
      </c>
      <c r="EY18" s="884">
        <v>776.94</v>
      </c>
      <c r="EZ18" s="885">
        <v>773.31</v>
      </c>
      <c r="FA18" s="883">
        <v>777.31</v>
      </c>
      <c r="FB18" s="883">
        <v>791.51</v>
      </c>
      <c r="FC18" s="884">
        <v>787.71</v>
      </c>
      <c r="FD18" s="885">
        <v>794.57</v>
      </c>
      <c r="FE18" s="883">
        <v>807.59</v>
      </c>
      <c r="FF18" s="883">
        <v>816.18</v>
      </c>
      <c r="FG18" s="884">
        <v>817.39</v>
      </c>
      <c r="FH18" s="885">
        <v>818.05</v>
      </c>
      <c r="FI18" s="883">
        <v>834.7</v>
      </c>
      <c r="FJ18" s="883">
        <v>850.29</v>
      </c>
      <c r="FK18" s="884">
        <v>864.3</v>
      </c>
      <c r="FL18" s="885">
        <v>870.05</v>
      </c>
      <c r="FM18" s="883">
        <v>872.7</v>
      </c>
      <c r="FN18" s="883">
        <v>864.06</v>
      </c>
      <c r="FO18" s="884">
        <v>857.91</v>
      </c>
      <c r="FP18" s="885">
        <v>858.42</v>
      </c>
      <c r="FQ18" s="883">
        <v>860.31</v>
      </c>
      <c r="FR18" s="883">
        <v>863.19</v>
      </c>
      <c r="FS18" s="884">
        <v>874.18</v>
      </c>
      <c r="FT18" s="885">
        <v>905.63</v>
      </c>
      <c r="FU18" s="883">
        <v>973.75</v>
      </c>
      <c r="FV18" s="883">
        <v>1024.8599999999999</v>
      </c>
      <c r="FW18" s="884">
        <v>1069.68</v>
      </c>
      <c r="FX18" s="885">
        <v>1129.1600000000001</v>
      </c>
      <c r="FY18" s="883">
        <v>1162.67</v>
      </c>
      <c r="FZ18" s="883">
        <v>1169.55</v>
      </c>
      <c r="GA18" s="884">
        <v>1143.96</v>
      </c>
      <c r="GB18" s="885">
        <v>1140.31</v>
      </c>
      <c r="GC18" s="883">
        <v>1159.6400000000001</v>
      </c>
      <c r="GD18" s="883">
        <v>1167.06</v>
      </c>
      <c r="GE18" s="884">
        <v>1158.56</v>
      </c>
      <c r="GF18" s="885">
        <v>1163.25</v>
      </c>
      <c r="GG18" s="883">
        <v>1158.1199999999999</v>
      </c>
      <c r="GH18" s="883">
        <v>1146.96</v>
      </c>
      <c r="GI18" s="884">
        <v>1137.95</v>
      </c>
      <c r="GJ18" s="885">
        <v>1136.3</v>
      </c>
      <c r="GK18" s="883">
        <v>1165.27</v>
      </c>
      <c r="GL18" s="883">
        <v>1180.42</v>
      </c>
      <c r="GM18" s="884">
        <v>1188.0899999999999</v>
      </c>
      <c r="GN18" s="885">
        <v>1195.77</v>
      </c>
      <c r="GO18" s="883">
        <v>1203.44</v>
      </c>
      <c r="GP18" s="883">
        <v>1211.1099999999999</v>
      </c>
      <c r="GQ18" s="884">
        <v>1222.8399999999999</v>
      </c>
      <c r="GR18" s="885">
        <v>1227.6199999999999</v>
      </c>
      <c r="GS18" s="883">
        <v>1235.68</v>
      </c>
      <c r="GT18" s="883">
        <v>1243.73</v>
      </c>
      <c r="GU18" s="884">
        <v>1251.79</v>
      </c>
      <c r="GV18" s="885">
        <v>1259.54</v>
      </c>
      <c r="GW18" s="883">
        <v>1267.8</v>
      </c>
      <c r="GX18" s="883">
        <v>1276.07</v>
      </c>
      <c r="GY18" s="884">
        <v>1284.3399999999999</v>
      </c>
      <c r="GZ18" s="885">
        <v>1292.28</v>
      </c>
      <c r="HA18" s="883">
        <v>1300.77</v>
      </c>
      <c r="HB18" s="883">
        <v>1309.25</v>
      </c>
      <c r="HC18" s="884">
        <v>1317.73</v>
      </c>
      <c r="HD18" s="885">
        <v>1325.88</v>
      </c>
      <c r="HE18" s="883">
        <v>1334.59</v>
      </c>
      <c r="HF18" s="883">
        <v>1343.29</v>
      </c>
      <c r="HG18" s="884">
        <v>1351.99</v>
      </c>
      <c r="HH18" s="885">
        <v>1360.36</v>
      </c>
      <c r="HI18" s="883">
        <v>1369.29</v>
      </c>
      <c r="HJ18" s="883">
        <v>1378.22</v>
      </c>
      <c r="HK18" s="884">
        <v>1387.14</v>
      </c>
      <c r="HL18" s="885">
        <v>1395.73</v>
      </c>
      <c r="HM18" s="883">
        <v>1404.89</v>
      </c>
      <c r="HN18" s="883">
        <v>1414.05</v>
      </c>
      <c r="HO18" s="884">
        <v>1423.21</v>
      </c>
      <c r="HP18" s="885">
        <v>1432.01</v>
      </c>
      <c r="HQ18" s="883">
        <v>1441.41</v>
      </c>
      <c r="HR18" s="883">
        <v>1450.81</v>
      </c>
      <c r="HS18" s="884">
        <v>1460.21</v>
      </c>
      <c r="HT18" s="885">
        <v>1469.25</v>
      </c>
      <c r="HU18" s="883">
        <v>1478.89</v>
      </c>
      <c r="HV18" s="883">
        <v>1488.54</v>
      </c>
      <c r="HW18" s="884">
        <v>1498.18</v>
      </c>
      <c r="HX18" s="885">
        <v>1507.45</v>
      </c>
      <c r="HY18" s="883">
        <v>1517.34</v>
      </c>
      <c r="HZ18" s="883">
        <v>1527.24</v>
      </c>
      <c r="IA18" s="884">
        <v>1537.13</v>
      </c>
      <c r="IB18" s="885">
        <v>1546.64</v>
      </c>
      <c r="IC18" s="883">
        <v>1556.79</v>
      </c>
      <c r="ID18" s="883">
        <v>1566.95</v>
      </c>
      <c r="IE18" s="884">
        <v>1577.1</v>
      </c>
      <c r="IF18" s="885">
        <v>1586.85</v>
      </c>
      <c r="IG18" s="883">
        <v>1597.27</v>
      </c>
      <c r="IH18" s="883">
        <v>1607.69</v>
      </c>
      <c r="II18" s="884">
        <v>1618.1</v>
      </c>
      <c r="IJ18" s="885">
        <v>1628.11</v>
      </c>
      <c r="IK18" s="883">
        <v>1638.8</v>
      </c>
      <c r="IL18" s="883">
        <v>1649.49</v>
      </c>
      <c r="IM18" s="884">
        <v>1660.17</v>
      </c>
      <c r="IN18" s="885">
        <v>1670.44</v>
      </c>
      <c r="IO18" s="883">
        <v>1681.41</v>
      </c>
      <c r="IP18" s="883">
        <v>1692.37</v>
      </c>
      <c r="IQ18" s="884">
        <v>1703.34</v>
      </c>
      <c r="IR18" s="885">
        <v>1713.87</v>
      </c>
      <c r="IS18" s="883">
        <v>1725.12</v>
      </c>
      <c r="IT18" s="883">
        <v>1736.37</v>
      </c>
      <c r="IU18" s="884">
        <v>1747.62</v>
      </c>
      <c r="IV18" s="885">
        <v>1758.44</v>
      </c>
      <c r="IW18" s="883">
        <v>1769.98</v>
      </c>
      <c r="IX18" s="883">
        <v>1781.52</v>
      </c>
      <c r="IY18" s="884">
        <v>1793.06</v>
      </c>
      <c r="IZ18" s="885">
        <v>1804.15</v>
      </c>
      <c r="JA18" s="883">
        <v>1816</v>
      </c>
      <c r="JB18" s="883">
        <v>1827.84</v>
      </c>
      <c r="JC18" s="884">
        <v>1839.68</v>
      </c>
      <c r="JD18" s="885">
        <v>1851.06</v>
      </c>
      <c r="JE18" s="883">
        <v>1863.21</v>
      </c>
      <c r="JF18" s="883">
        <v>1875.36</v>
      </c>
      <c r="JG18" s="884">
        <v>1887.51</v>
      </c>
      <c r="JH18" s="885">
        <v>1899.19</v>
      </c>
      <c r="JI18" s="883">
        <v>1911.66</v>
      </c>
      <c r="JJ18" s="883">
        <v>1924.12</v>
      </c>
      <c r="JK18" s="884">
        <v>1936.59</v>
      </c>
      <c r="JL18" s="885">
        <v>1948.57</v>
      </c>
      <c r="JM18" s="883">
        <v>1961.36</v>
      </c>
      <c r="JN18" s="883">
        <v>1974.15</v>
      </c>
      <c r="JO18" s="884">
        <v>1986.94</v>
      </c>
      <c r="JP18" s="885">
        <v>1999.23</v>
      </c>
      <c r="JQ18" s="883">
        <v>2012.35</v>
      </c>
      <c r="JR18" s="883">
        <v>2025.48</v>
      </c>
      <c r="JS18" s="884">
        <v>2038.6</v>
      </c>
      <c r="JT18" s="885">
        <v>2051.21</v>
      </c>
      <c r="JU18" s="883">
        <v>2064.6799999999998</v>
      </c>
      <c r="JV18" s="883">
        <v>2078.14</v>
      </c>
      <c r="JW18" s="884">
        <v>2091.6</v>
      </c>
      <c r="JX18" s="885">
        <v>2104.54</v>
      </c>
      <c r="JY18" s="883">
        <v>2118.36</v>
      </c>
      <c r="JZ18" s="883">
        <v>2132.17</v>
      </c>
      <c r="KA18" s="884">
        <v>2145.9899999999998</v>
      </c>
      <c r="KB18" s="885">
        <v>2159.2600000000002</v>
      </c>
      <c r="KC18" s="883">
        <v>2173.4299999999998</v>
      </c>
      <c r="KD18" s="883">
        <v>2187.61</v>
      </c>
      <c r="KE18" s="884">
        <v>2201.7800000000002</v>
      </c>
      <c r="KF18" s="885">
        <v>2215.4</v>
      </c>
      <c r="KG18" s="883">
        <v>2229.94</v>
      </c>
      <c r="KH18" s="883">
        <v>2244.4899999999998</v>
      </c>
      <c r="KI18" s="884">
        <v>2259.0300000000002</v>
      </c>
      <c r="KJ18" s="885">
        <v>2273</v>
      </c>
      <c r="KK18" s="883">
        <v>2287.92</v>
      </c>
      <c r="KL18" s="883">
        <v>2302.84</v>
      </c>
      <c r="KM18" s="884">
        <v>2317.7600000000002</v>
      </c>
      <c r="KN18" s="885">
        <v>2332.1</v>
      </c>
      <c r="KO18" s="883">
        <v>2347.41</v>
      </c>
      <c r="KP18" s="883">
        <v>2362.7199999999998</v>
      </c>
      <c r="KQ18" s="884">
        <v>2378.02</v>
      </c>
      <c r="KR18" s="885">
        <v>2392.7399999999998</v>
      </c>
      <c r="KS18" s="883">
        <v>2408.44</v>
      </c>
      <c r="KT18" s="883">
        <v>2424.15</v>
      </c>
      <c r="KU18" s="884">
        <v>2439.85</v>
      </c>
      <c r="KV18" s="885">
        <v>2454.9499999999998</v>
      </c>
      <c r="KW18" s="883">
        <v>2471.06</v>
      </c>
      <c r="KX18" s="883">
        <v>2487.1799999999998</v>
      </c>
      <c r="KY18" s="884">
        <v>2503.29</v>
      </c>
      <c r="KZ18" s="885">
        <v>2518.7800000000002</v>
      </c>
      <c r="LA18" s="883">
        <v>2535.31</v>
      </c>
      <c r="LB18" s="883">
        <v>2551.84</v>
      </c>
      <c r="LC18" s="884">
        <v>2568.37</v>
      </c>
      <c r="LD18" s="885">
        <v>2584.2600000000002</v>
      </c>
      <c r="LE18" s="883">
        <v>2601.23</v>
      </c>
      <c r="LF18" s="883">
        <v>2618.19</v>
      </c>
      <c r="LG18" s="884">
        <v>2635.15</v>
      </c>
      <c r="LH18" s="885">
        <v>2651.45</v>
      </c>
      <c r="LI18" s="883">
        <v>2668.86</v>
      </c>
      <c r="LJ18" s="883">
        <v>2686.26</v>
      </c>
      <c r="LK18" s="884">
        <v>2703.67</v>
      </c>
      <c r="LL18" s="885">
        <v>2720.39</v>
      </c>
      <c r="LM18" s="883">
        <v>2738.25</v>
      </c>
      <c r="LN18" s="883">
        <v>2756.11</v>
      </c>
      <c r="LO18" s="884">
        <v>2773.96</v>
      </c>
      <c r="LP18" s="885">
        <v>2791.12</v>
      </c>
      <c r="LQ18" s="883">
        <v>2809.44</v>
      </c>
      <c r="LR18" s="883">
        <v>2827.76</v>
      </c>
      <c r="LS18" s="884">
        <v>2846.08</v>
      </c>
      <c r="LT18" s="885">
        <v>2863.69</v>
      </c>
      <c r="LU18" s="883">
        <v>2882.49</v>
      </c>
      <c r="LV18" s="883">
        <v>2901.29</v>
      </c>
      <c r="LW18" s="884">
        <v>2920.08</v>
      </c>
      <c r="LX18" s="885">
        <v>2938.15</v>
      </c>
      <c r="LY18" s="883">
        <v>2957.43</v>
      </c>
      <c r="LZ18" s="883">
        <v>2976.72</v>
      </c>
      <c r="MA18" s="884">
        <v>2996.01</v>
      </c>
      <c r="MB18" s="885">
        <v>3014.54</v>
      </c>
      <c r="MC18" s="883">
        <v>3034.33</v>
      </c>
      <c r="MD18" s="883">
        <v>3054.11</v>
      </c>
      <c r="ME18" s="884">
        <v>3073.9</v>
      </c>
      <c r="MF18" s="885">
        <v>3092.92</v>
      </c>
      <c r="MG18" s="883">
        <v>3113.22</v>
      </c>
      <c r="MH18" s="883">
        <v>3133.52</v>
      </c>
      <c r="MI18" s="884">
        <v>3153.82</v>
      </c>
      <c r="MJ18" s="885">
        <v>3173.33</v>
      </c>
      <c r="MK18" s="883">
        <v>3194.16</v>
      </c>
      <c r="ML18" s="883">
        <v>3214.99</v>
      </c>
      <c r="MM18" s="884">
        <v>3235.82</v>
      </c>
      <c r="MN18" s="885">
        <v>3255.84</v>
      </c>
      <c r="MO18" s="883">
        <v>3277.21</v>
      </c>
      <c r="MP18" s="883">
        <v>3298.58</v>
      </c>
      <c r="MQ18" s="884">
        <v>3319.95</v>
      </c>
      <c r="MR18" s="885">
        <v>3340.49</v>
      </c>
      <c r="MS18" s="883">
        <v>3362.42</v>
      </c>
      <c r="MT18" s="883">
        <v>3384.35</v>
      </c>
      <c r="MU18" s="884">
        <v>3406.27</v>
      </c>
      <c r="MV18" s="885">
        <v>3427.34</v>
      </c>
      <c r="MW18" s="883">
        <v>3449.84</v>
      </c>
      <c r="MX18" s="883">
        <v>3472.34</v>
      </c>
      <c r="MY18" s="884">
        <v>3494.84</v>
      </c>
      <c r="MZ18" s="885">
        <v>3516.46</v>
      </c>
      <c r="NA18" s="883">
        <v>3539.54</v>
      </c>
      <c r="NB18" s="883">
        <v>3562.62</v>
      </c>
      <c r="NC18" s="884">
        <v>3585.7</v>
      </c>
      <c r="ND18" s="885">
        <v>3607.88</v>
      </c>
      <c r="NE18" s="883">
        <v>3631.57</v>
      </c>
      <c r="NF18" s="883">
        <v>3655.25</v>
      </c>
      <c r="NG18" s="884">
        <v>3678.93</v>
      </c>
      <c r="NH18" s="885">
        <v>3701.69</v>
      </c>
      <c r="NI18" s="883">
        <v>3725.99</v>
      </c>
      <c r="NJ18" s="883">
        <v>3750.28</v>
      </c>
      <c r="NK18" s="884">
        <v>3774.58</v>
      </c>
      <c r="NL18" s="885">
        <v>3797.93</v>
      </c>
      <c r="NM18" s="883">
        <v>3822.86</v>
      </c>
      <c r="NN18" s="883">
        <v>3847.79</v>
      </c>
      <c r="NO18" s="884">
        <v>3872.72</v>
      </c>
      <c r="NP18" s="885">
        <v>3896.68</v>
      </c>
      <c r="NQ18" s="883">
        <v>3922.26</v>
      </c>
      <c r="NR18" s="883">
        <v>3947.83</v>
      </c>
      <c r="NS18" s="884">
        <v>3973.41</v>
      </c>
      <c r="NT18" s="885">
        <v>3997.99</v>
      </c>
      <c r="NU18" s="883">
        <v>4024.23</v>
      </c>
      <c r="NV18" s="883">
        <v>4050.48</v>
      </c>
      <c r="NW18" s="884">
        <v>4076.72</v>
      </c>
      <c r="NX18" s="885">
        <v>4101.9399999999996</v>
      </c>
      <c r="NY18" s="883">
        <v>4128.8599999999997</v>
      </c>
      <c r="NZ18" s="883">
        <v>4155.79</v>
      </c>
      <c r="OA18" s="884">
        <v>4182.71</v>
      </c>
      <c r="OB18" s="885">
        <v>4208.59</v>
      </c>
      <c r="OC18" s="883">
        <v>4236.22</v>
      </c>
      <c r="OD18" s="883">
        <v>4263.84</v>
      </c>
      <c r="OE18" s="884">
        <v>4291.47</v>
      </c>
      <c r="OF18" s="885">
        <v>4318.01</v>
      </c>
      <c r="OG18" s="883">
        <v>4346.3599999999997</v>
      </c>
      <c r="OH18" s="883">
        <v>4374.7</v>
      </c>
      <c r="OI18" s="884">
        <v>4403.04</v>
      </c>
      <c r="OJ18" s="885">
        <v>4430.28</v>
      </c>
      <c r="OK18" s="883">
        <v>4459.3599999999997</v>
      </c>
      <c r="OL18" s="883">
        <v>4488.4399999999996</v>
      </c>
      <c r="OM18" s="884">
        <v>4517.5200000000004</v>
      </c>
      <c r="ON18" s="885">
        <v>4545.47</v>
      </c>
      <c r="OO18" s="883">
        <v>4575.3100000000004</v>
      </c>
      <c r="OP18" s="883">
        <v>4605.1400000000003</v>
      </c>
      <c r="OQ18" s="884">
        <v>4634.9799999999996</v>
      </c>
      <c r="OR18" s="885">
        <v>4663.6499999999996</v>
      </c>
      <c r="OS18" s="883">
        <v>4694.26</v>
      </c>
      <c r="OT18" s="883">
        <v>4724.88</v>
      </c>
      <c r="OU18" s="884">
        <v>4755.49</v>
      </c>
      <c r="OV18" s="885">
        <v>4784.91</v>
      </c>
      <c r="OW18" s="883">
        <v>4816.3100000000004</v>
      </c>
      <c r="OX18" s="883">
        <v>4847.72</v>
      </c>
      <c r="OY18" s="884">
        <v>4879.13</v>
      </c>
      <c r="OZ18" s="885">
        <v>4909.3100000000004</v>
      </c>
      <c r="PA18" s="883">
        <v>4941.54</v>
      </c>
      <c r="PB18" s="883">
        <v>4973.76</v>
      </c>
      <c r="PC18" s="884">
        <v>5005.99</v>
      </c>
      <c r="PD18" s="885">
        <v>5036.96</v>
      </c>
      <c r="PE18" s="883">
        <v>5070.0200000000004</v>
      </c>
      <c r="PF18" s="883">
        <v>5103.08</v>
      </c>
      <c r="PG18" s="884">
        <v>5136.1400000000003</v>
      </c>
      <c r="PH18" s="885">
        <v>5167.92</v>
      </c>
      <c r="PI18" s="883">
        <v>5201.84</v>
      </c>
      <c r="PJ18" s="883">
        <v>5235.76</v>
      </c>
      <c r="PK18" s="884">
        <v>5269.68</v>
      </c>
      <c r="PL18" s="885">
        <v>5302.28</v>
      </c>
      <c r="PM18" s="883">
        <v>5337.09</v>
      </c>
      <c r="PN18" s="883">
        <v>5371.89</v>
      </c>
      <c r="PO18" s="884">
        <v>5406.7</v>
      </c>
      <c r="PP18" s="885">
        <v>5440.14</v>
      </c>
      <c r="PQ18" s="883">
        <v>5475.85</v>
      </c>
      <c r="PR18" s="883">
        <v>5511.56</v>
      </c>
      <c r="PS18" s="884">
        <v>5547.27</v>
      </c>
      <c r="PT18" s="885">
        <v>5581.59</v>
      </c>
      <c r="PU18" s="883">
        <v>5618.22</v>
      </c>
      <c r="PV18" s="883">
        <v>5654.86</v>
      </c>
      <c r="PW18" s="884">
        <v>5691.5</v>
      </c>
      <c r="PX18" s="885">
        <v>5726.71</v>
      </c>
      <c r="PY18" s="883">
        <v>5764.3</v>
      </c>
      <c r="PZ18" s="883">
        <v>5801.89</v>
      </c>
      <c r="QA18" s="884">
        <v>5839.48</v>
      </c>
      <c r="QB18" s="885">
        <v>5875.6</v>
      </c>
      <c r="QC18" s="883">
        <v>5914.17</v>
      </c>
      <c r="QD18" s="883">
        <v>5952.74</v>
      </c>
      <c r="QE18" s="884">
        <v>5991.3</v>
      </c>
      <c r="QF18" s="885">
        <v>6028.37</v>
      </c>
      <c r="QG18" s="883">
        <v>6067.94</v>
      </c>
      <c r="QH18" s="883">
        <v>6107.51</v>
      </c>
      <c r="QI18" s="884">
        <v>6147.08</v>
      </c>
      <c r="QJ18" s="885">
        <v>6185.1</v>
      </c>
      <c r="QK18" s="883">
        <v>6225.7</v>
      </c>
      <c r="QL18" s="883">
        <v>6266.3</v>
      </c>
      <c r="QM18" s="884">
        <v>6306.9</v>
      </c>
      <c r="QN18" s="885">
        <v>6345.92</v>
      </c>
      <c r="QO18" s="883">
        <v>6387.57</v>
      </c>
      <c r="QP18" s="883">
        <v>6429.23</v>
      </c>
      <c r="QQ18" s="884">
        <v>6470.88</v>
      </c>
      <c r="QR18" s="885">
        <v>6510.91</v>
      </c>
      <c r="QS18" s="883">
        <v>6553.65</v>
      </c>
      <c r="QT18" s="883">
        <v>6596.39</v>
      </c>
      <c r="QU18" s="884">
        <v>6639.12</v>
      </c>
      <c r="QV18" s="885">
        <v>6680.19</v>
      </c>
      <c r="QW18" s="883">
        <v>6724.04</v>
      </c>
      <c r="QX18" s="883">
        <v>6767.89</v>
      </c>
      <c r="QY18" s="884">
        <v>6811.74</v>
      </c>
      <c r="QZ18" s="885">
        <v>6853.88</v>
      </c>
      <c r="RA18" s="883">
        <v>6898.87</v>
      </c>
      <c r="RB18" s="883">
        <v>6943.86</v>
      </c>
      <c r="RC18" s="884">
        <v>6988.85</v>
      </c>
      <c r="RD18" s="885">
        <v>7032.08</v>
      </c>
      <c r="RE18" s="883">
        <v>7078.24</v>
      </c>
      <c r="RF18" s="883">
        <v>7124.4</v>
      </c>
      <c r="RG18" s="884">
        <v>7170.56</v>
      </c>
      <c r="RH18" s="885">
        <v>7214.91</v>
      </c>
      <c r="RI18" s="883">
        <v>7262.27</v>
      </c>
      <c r="RJ18" s="883">
        <v>7309.63</v>
      </c>
      <c r="RK18" s="884">
        <v>7356.99</v>
      </c>
      <c r="RL18" s="885">
        <v>7402.5</v>
      </c>
      <c r="RM18" s="883">
        <v>7451.09</v>
      </c>
      <c r="RN18" s="883">
        <v>7499.68</v>
      </c>
      <c r="RO18" s="884">
        <v>7548.27</v>
      </c>
      <c r="RP18" s="885">
        <v>7594.97</v>
      </c>
      <c r="RQ18" s="883">
        <v>7644.82</v>
      </c>
      <c r="RR18" s="883">
        <v>7694.67</v>
      </c>
      <c r="RS18" s="884">
        <v>7744.53</v>
      </c>
      <c r="RT18" s="885">
        <v>7792.44</v>
      </c>
      <c r="RU18" s="883">
        <v>7843.59</v>
      </c>
      <c r="RV18" s="883">
        <v>7894.74</v>
      </c>
      <c r="RW18" s="884">
        <v>7945.89</v>
      </c>
      <c r="RX18" s="885">
        <v>7995.04</v>
      </c>
      <c r="RY18" s="883">
        <v>8047.52</v>
      </c>
      <c r="RZ18" s="883">
        <v>8100</v>
      </c>
      <c r="SA18" s="884">
        <v>8152.48</v>
      </c>
    </row>
    <row r="19" spans="1:497" s="521" customFormat="1">
      <c r="A19" s="685"/>
      <c r="B19" s="646" t="s">
        <v>426</v>
      </c>
      <c r="C19" s="646"/>
      <c r="D19" s="646"/>
      <c r="E19" s="646"/>
      <c r="F19" s="646"/>
      <c r="G19" s="621">
        <v>18</v>
      </c>
      <c r="H19" s="680" t="s">
        <v>85</v>
      </c>
      <c r="I19" s="640">
        <v>18</v>
      </c>
      <c r="J19" s="681" t="s">
        <v>314</v>
      </c>
      <c r="K19" s="791">
        <v>0.05</v>
      </c>
      <c r="L19" s="882">
        <v>269.79000000000002</v>
      </c>
      <c r="M19" s="883">
        <v>273.86</v>
      </c>
      <c r="N19" s="883">
        <v>281.33999999999997</v>
      </c>
      <c r="O19" s="884">
        <v>285.41000000000003</v>
      </c>
      <c r="P19" s="882">
        <v>291.55</v>
      </c>
      <c r="Q19" s="883">
        <v>298.07</v>
      </c>
      <c r="R19" s="883">
        <v>308.20999999999998</v>
      </c>
      <c r="S19" s="884">
        <v>311.18</v>
      </c>
      <c r="T19" s="885">
        <v>314.92</v>
      </c>
      <c r="U19" s="883">
        <v>316.12</v>
      </c>
      <c r="V19" s="883">
        <v>324.52999999999997</v>
      </c>
      <c r="W19" s="884">
        <v>324.95</v>
      </c>
      <c r="X19" s="885">
        <v>325.26</v>
      </c>
      <c r="Y19" s="883">
        <v>328.39</v>
      </c>
      <c r="Z19" s="883">
        <v>333.91</v>
      </c>
      <c r="AA19" s="884">
        <v>335.74</v>
      </c>
      <c r="AB19" s="885">
        <v>336.79</v>
      </c>
      <c r="AC19" s="883">
        <v>340</v>
      </c>
      <c r="AD19" s="883">
        <v>343.84</v>
      </c>
      <c r="AE19" s="884">
        <v>343.63</v>
      </c>
      <c r="AF19" s="885">
        <v>344.18</v>
      </c>
      <c r="AG19" s="883">
        <v>345.83</v>
      </c>
      <c r="AH19" s="883">
        <v>347.56</v>
      </c>
      <c r="AI19" s="884">
        <v>346.91</v>
      </c>
      <c r="AJ19" s="885">
        <v>345.43</v>
      </c>
      <c r="AK19" s="883">
        <v>347.52</v>
      </c>
      <c r="AL19" s="883">
        <v>347.92</v>
      </c>
      <c r="AM19" s="884">
        <v>348.46</v>
      </c>
      <c r="AN19" s="885">
        <v>349.49</v>
      </c>
      <c r="AO19" s="883">
        <v>351.39</v>
      </c>
      <c r="AP19" s="883">
        <v>354.69</v>
      </c>
      <c r="AQ19" s="884">
        <v>357.81</v>
      </c>
      <c r="AR19" s="885">
        <v>362.28</v>
      </c>
      <c r="AS19" s="883">
        <v>368.41</v>
      </c>
      <c r="AT19" s="883">
        <v>372.76</v>
      </c>
      <c r="AU19" s="884">
        <v>374.35</v>
      </c>
      <c r="AV19" s="885">
        <v>378.56</v>
      </c>
      <c r="AW19" s="883">
        <v>383.86</v>
      </c>
      <c r="AX19" s="883">
        <v>385.02</v>
      </c>
      <c r="AY19" s="884">
        <v>385.11</v>
      </c>
      <c r="AZ19" s="885">
        <v>383.69</v>
      </c>
      <c r="BA19" s="883">
        <v>386</v>
      </c>
      <c r="BB19" s="883">
        <v>388.53</v>
      </c>
      <c r="BC19" s="884">
        <v>388.78</v>
      </c>
      <c r="BD19" s="885">
        <v>390.85</v>
      </c>
      <c r="BE19" s="883">
        <v>391.74</v>
      </c>
      <c r="BF19" s="883">
        <v>394.01</v>
      </c>
      <c r="BG19" s="884">
        <v>392.82</v>
      </c>
      <c r="BH19" s="885">
        <v>395.72</v>
      </c>
      <c r="BI19" s="883">
        <v>399.85</v>
      </c>
      <c r="BJ19" s="883">
        <v>400.53</v>
      </c>
      <c r="BK19" s="884">
        <v>400.17</v>
      </c>
      <c r="BL19" s="885">
        <v>403.93</v>
      </c>
      <c r="BM19" s="883">
        <v>411.62</v>
      </c>
      <c r="BN19" s="883">
        <v>411.97</v>
      </c>
      <c r="BO19" s="884">
        <v>415.02</v>
      </c>
      <c r="BP19" s="885">
        <v>421.19</v>
      </c>
      <c r="BQ19" s="883">
        <v>423.94</v>
      </c>
      <c r="BR19" s="883">
        <v>426.49</v>
      </c>
      <c r="BS19" s="884">
        <v>428.02</v>
      </c>
      <c r="BT19" s="885">
        <v>433.65</v>
      </c>
      <c r="BU19" s="883">
        <v>440</v>
      </c>
      <c r="BV19" s="883">
        <v>442.92</v>
      </c>
      <c r="BW19" s="884">
        <v>442.3</v>
      </c>
      <c r="BX19" s="885">
        <v>441.66</v>
      </c>
      <c r="BY19" s="883">
        <v>444.01</v>
      </c>
      <c r="BZ19" s="883">
        <v>447.85</v>
      </c>
      <c r="CA19" s="884">
        <v>448.8</v>
      </c>
      <c r="CB19" s="885">
        <v>450.05</v>
      </c>
      <c r="CC19" s="883">
        <v>454.32</v>
      </c>
      <c r="CD19" s="883">
        <v>457.23</v>
      </c>
      <c r="CE19" s="884">
        <v>458.34</v>
      </c>
      <c r="CF19" s="885">
        <v>459.51</v>
      </c>
      <c r="CG19" s="883">
        <v>461.72</v>
      </c>
      <c r="CH19" s="883">
        <v>460.32</v>
      </c>
      <c r="CI19" s="884">
        <v>456.04</v>
      </c>
      <c r="CJ19" s="886">
        <v>455.05</v>
      </c>
      <c r="CK19" s="883">
        <v>458.29</v>
      </c>
      <c r="CL19" s="883">
        <v>465.05</v>
      </c>
      <c r="CM19" s="884">
        <v>462.25</v>
      </c>
      <c r="CN19" s="885">
        <v>466.3</v>
      </c>
      <c r="CO19" s="883">
        <v>468.39</v>
      </c>
      <c r="CP19" s="883">
        <v>469.29</v>
      </c>
      <c r="CQ19" s="884">
        <v>468.22</v>
      </c>
      <c r="CR19" s="885">
        <v>468.84</v>
      </c>
      <c r="CS19" s="883">
        <v>470.57</v>
      </c>
      <c r="CT19" s="883">
        <v>474.22</v>
      </c>
      <c r="CU19" s="884">
        <v>475.09</v>
      </c>
      <c r="CV19" s="882">
        <v>476.18</v>
      </c>
      <c r="CW19" s="883">
        <v>485.23</v>
      </c>
      <c r="CX19" s="883">
        <v>492.07</v>
      </c>
      <c r="CY19" s="884">
        <v>491.16</v>
      </c>
      <c r="CZ19" s="885">
        <v>491.18</v>
      </c>
      <c r="DA19" s="883">
        <v>495.32</v>
      </c>
      <c r="DB19" s="883">
        <v>498.09</v>
      </c>
      <c r="DC19" s="884">
        <v>505</v>
      </c>
      <c r="DD19" s="885">
        <v>520.69000000000005</v>
      </c>
      <c r="DE19" s="883">
        <v>557.62</v>
      </c>
      <c r="DF19" s="883">
        <v>576.08000000000004</v>
      </c>
      <c r="DG19" s="884">
        <v>600.71</v>
      </c>
      <c r="DH19" s="885">
        <v>605.19000000000005</v>
      </c>
      <c r="DI19" s="883">
        <v>603.75</v>
      </c>
      <c r="DJ19" s="883">
        <v>600.77</v>
      </c>
      <c r="DK19" s="884">
        <v>612.16999999999996</v>
      </c>
      <c r="DL19" s="885">
        <v>632.03</v>
      </c>
      <c r="DM19" s="883">
        <v>638.5</v>
      </c>
      <c r="DN19" s="883">
        <v>649.88</v>
      </c>
      <c r="DO19" s="884">
        <v>661.67</v>
      </c>
      <c r="DP19" s="885">
        <v>658.14</v>
      </c>
      <c r="DQ19" s="883">
        <v>689.31</v>
      </c>
      <c r="DR19" s="883">
        <v>692.87</v>
      </c>
      <c r="DS19" s="884">
        <v>687.19</v>
      </c>
      <c r="DT19" s="885">
        <v>696.7</v>
      </c>
      <c r="DU19" s="883">
        <v>725.23</v>
      </c>
      <c r="DV19" s="883">
        <v>774.76</v>
      </c>
      <c r="DW19" s="884">
        <v>768.74</v>
      </c>
      <c r="DX19" s="885">
        <v>715.95</v>
      </c>
      <c r="DY19" s="883">
        <v>691.26</v>
      </c>
      <c r="DZ19" s="883">
        <v>694.39</v>
      </c>
      <c r="EA19" s="884">
        <v>697.18</v>
      </c>
      <c r="EB19" s="885">
        <v>705.25</v>
      </c>
      <c r="EC19" s="883">
        <v>722.76</v>
      </c>
      <c r="ED19" s="883">
        <v>728.03</v>
      </c>
      <c r="EE19" s="884">
        <v>727.14</v>
      </c>
      <c r="EF19" s="885">
        <v>738.68</v>
      </c>
      <c r="EG19" s="883">
        <v>759.69</v>
      </c>
      <c r="EH19" s="883">
        <v>768.44</v>
      </c>
      <c r="EI19" s="884">
        <v>768.35</v>
      </c>
      <c r="EJ19" s="885">
        <v>770.37</v>
      </c>
      <c r="EK19" s="883">
        <v>772.58</v>
      </c>
      <c r="EL19" s="883">
        <v>767.66</v>
      </c>
      <c r="EM19" s="884">
        <v>766.57</v>
      </c>
      <c r="EN19" s="885">
        <v>773.09</v>
      </c>
      <c r="EO19" s="883">
        <v>778.6</v>
      </c>
      <c r="EP19" s="883">
        <v>776.77</v>
      </c>
      <c r="EQ19" s="884">
        <v>777.31</v>
      </c>
      <c r="ER19" s="885">
        <v>785.64</v>
      </c>
      <c r="ES19" s="883">
        <v>789.93</v>
      </c>
      <c r="ET19" s="883">
        <v>795.77</v>
      </c>
      <c r="EU19" s="884">
        <v>795</v>
      </c>
      <c r="EV19" s="885">
        <v>797.68</v>
      </c>
      <c r="EW19" s="883">
        <v>784.02</v>
      </c>
      <c r="EX19" s="883">
        <v>786.63</v>
      </c>
      <c r="EY19" s="884">
        <v>776.94</v>
      </c>
      <c r="EZ19" s="885">
        <v>773.31</v>
      </c>
      <c r="FA19" s="883">
        <v>777.31</v>
      </c>
      <c r="FB19" s="883">
        <v>791.51</v>
      </c>
      <c r="FC19" s="884">
        <v>787.71</v>
      </c>
      <c r="FD19" s="885">
        <v>794.57</v>
      </c>
      <c r="FE19" s="883">
        <v>807.59</v>
      </c>
      <c r="FF19" s="883">
        <v>816.18</v>
      </c>
      <c r="FG19" s="884">
        <v>817.39</v>
      </c>
      <c r="FH19" s="885">
        <v>818.05</v>
      </c>
      <c r="FI19" s="883">
        <v>834.7</v>
      </c>
      <c r="FJ19" s="883">
        <v>850.29</v>
      </c>
      <c r="FK19" s="884">
        <v>864.3</v>
      </c>
      <c r="FL19" s="885">
        <v>870.05</v>
      </c>
      <c r="FM19" s="883">
        <v>872.7</v>
      </c>
      <c r="FN19" s="883">
        <v>864.06</v>
      </c>
      <c r="FO19" s="884">
        <v>857.91</v>
      </c>
      <c r="FP19" s="885">
        <v>858.42</v>
      </c>
      <c r="FQ19" s="883">
        <v>860.31</v>
      </c>
      <c r="FR19" s="883">
        <v>863.19</v>
      </c>
      <c r="FS19" s="884">
        <v>874.18</v>
      </c>
      <c r="FT19" s="885">
        <v>905.63</v>
      </c>
      <c r="FU19" s="883">
        <v>973.75</v>
      </c>
      <c r="FV19" s="883">
        <v>1024.8599999999999</v>
      </c>
      <c r="FW19" s="884">
        <v>1069.68</v>
      </c>
      <c r="FX19" s="885">
        <v>1129.1600000000001</v>
      </c>
      <c r="FY19" s="883">
        <v>1162.67</v>
      </c>
      <c r="FZ19" s="883">
        <v>1169.55</v>
      </c>
      <c r="GA19" s="884">
        <v>1143.96</v>
      </c>
      <c r="GB19" s="885">
        <v>1140.31</v>
      </c>
      <c r="GC19" s="883">
        <v>1159.6400000000001</v>
      </c>
      <c r="GD19" s="883">
        <v>1167.06</v>
      </c>
      <c r="GE19" s="884">
        <v>1158.56</v>
      </c>
      <c r="GF19" s="885">
        <v>1163.25</v>
      </c>
      <c r="GG19" s="883">
        <v>1158.1199999999999</v>
      </c>
      <c r="GH19" s="883">
        <v>1146.96</v>
      </c>
      <c r="GI19" s="884">
        <v>1137.95</v>
      </c>
      <c r="GJ19" s="885">
        <v>1136.3</v>
      </c>
      <c r="GK19" s="883">
        <v>1165.27</v>
      </c>
      <c r="GL19" s="883">
        <v>1180.42</v>
      </c>
      <c r="GM19" s="884">
        <v>1188.0899999999999</v>
      </c>
      <c r="GN19" s="885">
        <v>1195.77</v>
      </c>
      <c r="GO19" s="883">
        <v>1203.44</v>
      </c>
      <c r="GP19" s="883">
        <v>1211.1099999999999</v>
      </c>
      <c r="GQ19" s="884">
        <v>1222.8399999999999</v>
      </c>
      <c r="GR19" s="885">
        <v>1227.6199999999999</v>
      </c>
      <c r="GS19" s="883">
        <v>1235.68</v>
      </c>
      <c r="GT19" s="883">
        <v>1243.73</v>
      </c>
      <c r="GU19" s="884">
        <v>1251.79</v>
      </c>
      <c r="GV19" s="885">
        <v>1259.54</v>
      </c>
      <c r="GW19" s="883">
        <v>1267.8</v>
      </c>
      <c r="GX19" s="883">
        <v>1276.07</v>
      </c>
      <c r="GY19" s="884">
        <v>1284.3399999999999</v>
      </c>
      <c r="GZ19" s="885">
        <v>1292.28</v>
      </c>
      <c r="HA19" s="883">
        <v>1300.77</v>
      </c>
      <c r="HB19" s="883">
        <v>1309.25</v>
      </c>
      <c r="HC19" s="884">
        <v>1317.73</v>
      </c>
      <c r="HD19" s="885">
        <v>1325.88</v>
      </c>
      <c r="HE19" s="883">
        <v>1334.59</v>
      </c>
      <c r="HF19" s="883">
        <v>1343.29</v>
      </c>
      <c r="HG19" s="884">
        <v>1351.99</v>
      </c>
      <c r="HH19" s="885">
        <v>1360.36</v>
      </c>
      <c r="HI19" s="883">
        <v>1369.29</v>
      </c>
      <c r="HJ19" s="883">
        <v>1378.22</v>
      </c>
      <c r="HK19" s="884">
        <v>1387.14</v>
      </c>
      <c r="HL19" s="885">
        <v>1395.73</v>
      </c>
      <c r="HM19" s="883">
        <v>1404.89</v>
      </c>
      <c r="HN19" s="883">
        <v>1414.05</v>
      </c>
      <c r="HO19" s="884">
        <v>1423.21</v>
      </c>
      <c r="HP19" s="885">
        <v>1432.01</v>
      </c>
      <c r="HQ19" s="883">
        <v>1441.41</v>
      </c>
      <c r="HR19" s="883">
        <v>1450.81</v>
      </c>
      <c r="HS19" s="884">
        <v>1460.21</v>
      </c>
      <c r="HT19" s="885">
        <v>1469.25</v>
      </c>
      <c r="HU19" s="883">
        <v>1478.89</v>
      </c>
      <c r="HV19" s="883">
        <v>1488.54</v>
      </c>
      <c r="HW19" s="884">
        <v>1498.18</v>
      </c>
      <c r="HX19" s="885">
        <v>1507.45</v>
      </c>
      <c r="HY19" s="883">
        <v>1517.34</v>
      </c>
      <c r="HZ19" s="883">
        <v>1527.24</v>
      </c>
      <c r="IA19" s="884">
        <v>1537.13</v>
      </c>
      <c r="IB19" s="885">
        <v>1546.64</v>
      </c>
      <c r="IC19" s="883">
        <v>1556.79</v>
      </c>
      <c r="ID19" s="883">
        <v>1566.95</v>
      </c>
      <c r="IE19" s="884">
        <v>1577.1</v>
      </c>
      <c r="IF19" s="885">
        <v>1586.85</v>
      </c>
      <c r="IG19" s="883">
        <v>1597.27</v>
      </c>
      <c r="IH19" s="883">
        <v>1607.69</v>
      </c>
      <c r="II19" s="884">
        <v>1618.1</v>
      </c>
      <c r="IJ19" s="885">
        <v>1628.11</v>
      </c>
      <c r="IK19" s="883">
        <v>1638.8</v>
      </c>
      <c r="IL19" s="883">
        <v>1649.49</v>
      </c>
      <c r="IM19" s="884">
        <v>1660.17</v>
      </c>
      <c r="IN19" s="885">
        <v>1670.44</v>
      </c>
      <c r="IO19" s="883">
        <v>1681.41</v>
      </c>
      <c r="IP19" s="883">
        <v>1692.37</v>
      </c>
      <c r="IQ19" s="884">
        <v>1703.34</v>
      </c>
      <c r="IR19" s="885">
        <v>1713.87</v>
      </c>
      <c r="IS19" s="883">
        <v>1725.12</v>
      </c>
      <c r="IT19" s="883">
        <v>1736.37</v>
      </c>
      <c r="IU19" s="884">
        <v>1747.62</v>
      </c>
      <c r="IV19" s="885">
        <v>1758.44</v>
      </c>
      <c r="IW19" s="883">
        <v>1769.98</v>
      </c>
      <c r="IX19" s="883">
        <v>1781.52</v>
      </c>
      <c r="IY19" s="884">
        <v>1793.06</v>
      </c>
      <c r="IZ19" s="885">
        <v>1804.15</v>
      </c>
      <c r="JA19" s="883">
        <v>1816</v>
      </c>
      <c r="JB19" s="883">
        <v>1827.84</v>
      </c>
      <c r="JC19" s="884">
        <v>1839.68</v>
      </c>
      <c r="JD19" s="885">
        <v>1851.06</v>
      </c>
      <c r="JE19" s="883">
        <v>1863.21</v>
      </c>
      <c r="JF19" s="883">
        <v>1875.36</v>
      </c>
      <c r="JG19" s="884">
        <v>1887.51</v>
      </c>
      <c r="JH19" s="885">
        <v>1899.19</v>
      </c>
      <c r="JI19" s="883">
        <v>1911.66</v>
      </c>
      <c r="JJ19" s="883">
        <v>1924.12</v>
      </c>
      <c r="JK19" s="884">
        <v>1936.59</v>
      </c>
      <c r="JL19" s="885">
        <v>1948.57</v>
      </c>
      <c r="JM19" s="883">
        <v>1961.36</v>
      </c>
      <c r="JN19" s="883">
        <v>1974.15</v>
      </c>
      <c r="JO19" s="884">
        <v>1986.94</v>
      </c>
      <c r="JP19" s="885">
        <v>1999.23</v>
      </c>
      <c r="JQ19" s="883">
        <v>2012.35</v>
      </c>
      <c r="JR19" s="883">
        <v>2025.48</v>
      </c>
      <c r="JS19" s="884">
        <v>2038.6</v>
      </c>
      <c r="JT19" s="885">
        <v>2051.21</v>
      </c>
      <c r="JU19" s="883">
        <v>2064.6799999999998</v>
      </c>
      <c r="JV19" s="883">
        <v>2078.14</v>
      </c>
      <c r="JW19" s="884">
        <v>2091.6</v>
      </c>
      <c r="JX19" s="885">
        <v>2104.54</v>
      </c>
      <c r="JY19" s="883">
        <v>2118.36</v>
      </c>
      <c r="JZ19" s="883">
        <v>2132.17</v>
      </c>
      <c r="KA19" s="884">
        <v>2145.9899999999998</v>
      </c>
      <c r="KB19" s="885">
        <v>2159.2600000000002</v>
      </c>
      <c r="KC19" s="883">
        <v>2173.4299999999998</v>
      </c>
      <c r="KD19" s="883">
        <v>2187.61</v>
      </c>
      <c r="KE19" s="884">
        <v>2201.7800000000002</v>
      </c>
      <c r="KF19" s="885">
        <v>2215.4</v>
      </c>
      <c r="KG19" s="883">
        <v>2229.94</v>
      </c>
      <c r="KH19" s="883">
        <v>2244.4899999999998</v>
      </c>
      <c r="KI19" s="884">
        <v>2259.0300000000002</v>
      </c>
      <c r="KJ19" s="885">
        <v>2273</v>
      </c>
      <c r="KK19" s="883">
        <v>2287.92</v>
      </c>
      <c r="KL19" s="883">
        <v>2302.84</v>
      </c>
      <c r="KM19" s="884">
        <v>2317.7600000000002</v>
      </c>
      <c r="KN19" s="885">
        <v>2332.1</v>
      </c>
      <c r="KO19" s="883">
        <v>2347.41</v>
      </c>
      <c r="KP19" s="883">
        <v>2362.7199999999998</v>
      </c>
      <c r="KQ19" s="884">
        <v>2378.02</v>
      </c>
      <c r="KR19" s="885">
        <v>2392.7399999999998</v>
      </c>
      <c r="KS19" s="883">
        <v>2408.44</v>
      </c>
      <c r="KT19" s="883">
        <v>2424.15</v>
      </c>
      <c r="KU19" s="884">
        <v>2439.85</v>
      </c>
      <c r="KV19" s="885">
        <v>2454.9499999999998</v>
      </c>
      <c r="KW19" s="883">
        <v>2471.06</v>
      </c>
      <c r="KX19" s="883">
        <v>2487.1799999999998</v>
      </c>
      <c r="KY19" s="884">
        <v>2503.29</v>
      </c>
      <c r="KZ19" s="885">
        <v>2518.7800000000002</v>
      </c>
      <c r="LA19" s="883">
        <v>2535.31</v>
      </c>
      <c r="LB19" s="883">
        <v>2551.84</v>
      </c>
      <c r="LC19" s="884">
        <v>2568.37</v>
      </c>
      <c r="LD19" s="885">
        <v>2584.2600000000002</v>
      </c>
      <c r="LE19" s="883">
        <v>2601.23</v>
      </c>
      <c r="LF19" s="883">
        <v>2618.19</v>
      </c>
      <c r="LG19" s="884">
        <v>2635.15</v>
      </c>
      <c r="LH19" s="885">
        <v>2651.45</v>
      </c>
      <c r="LI19" s="883">
        <v>2668.86</v>
      </c>
      <c r="LJ19" s="883">
        <v>2686.26</v>
      </c>
      <c r="LK19" s="884">
        <v>2703.67</v>
      </c>
      <c r="LL19" s="885">
        <v>2720.39</v>
      </c>
      <c r="LM19" s="883">
        <v>2738.25</v>
      </c>
      <c r="LN19" s="883">
        <v>2756.11</v>
      </c>
      <c r="LO19" s="884">
        <v>2773.96</v>
      </c>
      <c r="LP19" s="885">
        <v>2791.12</v>
      </c>
      <c r="LQ19" s="883">
        <v>2809.44</v>
      </c>
      <c r="LR19" s="883">
        <v>2827.76</v>
      </c>
      <c r="LS19" s="884">
        <v>2846.08</v>
      </c>
      <c r="LT19" s="885">
        <v>2863.69</v>
      </c>
      <c r="LU19" s="883">
        <v>2882.49</v>
      </c>
      <c r="LV19" s="883">
        <v>2901.29</v>
      </c>
      <c r="LW19" s="884">
        <v>2920.08</v>
      </c>
      <c r="LX19" s="885">
        <v>2938.15</v>
      </c>
      <c r="LY19" s="883">
        <v>2957.43</v>
      </c>
      <c r="LZ19" s="883">
        <v>2976.72</v>
      </c>
      <c r="MA19" s="884">
        <v>2996.01</v>
      </c>
      <c r="MB19" s="885">
        <v>3014.54</v>
      </c>
      <c r="MC19" s="883">
        <v>3034.33</v>
      </c>
      <c r="MD19" s="883">
        <v>3054.11</v>
      </c>
      <c r="ME19" s="884">
        <v>3073.9</v>
      </c>
      <c r="MF19" s="885">
        <v>3092.92</v>
      </c>
      <c r="MG19" s="883">
        <v>3113.22</v>
      </c>
      <c r="MH19" s="883">
        <v>3133.52</v>
      </c>
      <c r="MI19" s="884">
        <v>3153.82</v>
      </c>
      <c r="MJ19" s="885">
        <v>3173.33</v>
      </c>
      <c r="MK19" s="883">
        <v>3194.16</v>
      </c>
      <c r="ML19" s="883">
        <v>3214.99</v>
      </c>
      <c r="MM19" s="884">
        <v>3235.82</v>
      </c>
      <c r="MN19" s="885">
        <v>3255.84</v>
      </c>
      <c r="MO19" s="883">
        <v>3277.21</v>
      </c>
      <c r="MP19" s="883">
        <v>3298.58</v>
      </c>
      <c r="MQ19" s="884">
        <v>3319.95</v>
      </c>
      <c r="MR19" s="885">
        <v>3340.49</v>
      </c>
      <c r="MS19" s="883">
        <v>3362.42</v>
      </c>
      <c r="MT19" s="883">
        <v>3384.35</v>
      </c>
      <c r="MU19" s="884">
        <v>3406.27</v>
      </c>
      <c r="MV19" s="885">
        <v>3427.34</v>
      </c>
      <c r="MW19" s="883">
        <v>3449.84</v>
      </c>
      <c r="MX19" s="883">
        <v>3472.34</v>
      </c>
      <c r="MY19" s="884">
        <v>3494.84</v>
      </c>
      <c r="MZ19" s="885">
        <v>3516.46</v>
      </c>
      <c r="NA19" s="883">
        <v>3539.54</v>
      </c>
      <c r="NB19" s="883">
        <v>3562.62</v>
      </c>
      <c r="NC19" s="884">
        <v>3585.7</v>
      </c>
      <c r="ND19" s="885">
        <v>3607.88</v>
      </c>
      <c r="NE19" s="883">
        <v>3631.57</v>
      </c>
      <c r="NF19" s="883">
        <v>3655.25</v>
      </c>
      <c r="NG19" s="884">
        <v>3678.93</v>
      </c>
      <c r="NH19" s="885">
        <v>3701.69</v>
      </c>
      <c r="NI19" s="883">
        <v>3725.99</v>
      </c>
      <c r="NJ19" s="883">
        <v>3750.28</v>
      </c>
      <c r="NK19" s="884">
        <v>3774.58</v>
      </c>
      <c r="NL19" s="885">
        <v>3797.93</v>
      </c>
      <c r="NM19" s="883">
        <v>3822.86</v>
      </c>
      <c r="NN19" s="883">
        <v>3847.79</v>
      </c>
      <c r="NO19" s="884">
        <v>3872.72</v>
      </c>
      <c r="NP19" s="885">
        <v>3896.68</v>
      </c>
      <c r="NQ19" s="883">
        <v>3922.26</v>
      </c>
      <c r="NR19" s="883">
        <v>3947.83</v>
      </c>
      <c r="NS19" s="884">
        <v>3973.41</v>
      </c>
      <c r="NT19" s="885">
        <v>3997.99</v>
      </c>
      <c r="NU19" s="883">
        <v>4024.23</v>
      </c>
      <c r="NV19" s="883">
        <v>4050.48</v>
      </c>
      <c r="NW19" s="884">
        <v>4076.72</v>
      </c>
      <c r="NX19" s="885">
        <v>4101.9399999999996</v>
      </c>
      <c r="NY19" s="883">
        <v>4128.8599999999997</v>
      </c>
      <c r="NZ19" s="883">
        <v>4155.79</v>
      </c>
      <c r="OA19" s="884">
        <v>4182.71</v>
      </c>
      <c r="OB19" s="885">
        <v>4208.59</v>
      </c>
      <c r="OC19" s="883">
        <v>4236.22</v>
      </c>
      <c r="OD19" s="883">
        <v>4263.84</v>
      </c>
      <c r="OE19" s="884">
        <v>4291.47</v>
      </c>
      <c r="OF19" s="885">
        <v>4318.01</v>
      </c>
      <c r="OG19" s="883">
        <v>4346.3599999999997</v>
      </c>
      <c r="OH19" s="883">
        <v>4374.7</v>
      </c>
      <c r="OI19" s="884">
        <v>4403.04</v>
      </c>
      <c r="OJ19" s="885">
        <v>4430.28</v>
      </c>
      <c r="OK19" s="883">
        <v>4459.3599999999997</v>
      </c>
      <c r="OL19" s="883">
        <v>4488.4399999999996</v>
      </c>
      <c r="OM19" s="884">
        <v>4517.5200000000004</v>
      </c>
      <c r="ON19" s="885">
        <v>4545.47</v>
      </c>
      <c r="OO19" s="883">
        <v>4575.3100000000004</v>
      </c>
      <c r="OP19" s="883">
        <v>4605.1400000000003</v>
      </c>
      <c r="OQ19" s="884">
        <v>4634.9799999999996</v>
      </c>
      <c r="OR19" s="885">
        <v>4663.6499999999996</v>
      </c>
      <c r="OS19" s="883">
        <v>4694.26</v>
      </c>
      <c r="OT19" s="883">
        <v>4724.88</v>
      </c>
      <c r="OU19" s="884">
        <v>4755.49</v>
      </c>
      <c r="OV19" s="885">
        <v>4784.91</v>
      </c>
      <c r="OW19" s="883">
        <v>4816.3100000000004</v>
      </c>
      <c r="OX19" s="883">
        <v>4847.72</v>
      </c>
      <c r="OY19" s="884">
        <v>4879.13</v>
      </c>
      <c r="OZ19" s="885">
        <v>4909.3100000000004</v>
      </c>
      <c r="PA19" s="883">
        <v>4941.54</v>
      </c>
      <c r="PB19" s="883">
        <v>4973.76</v>
      </c>
      <c r="PC19" s="884">
        <v>5005.99</v>
      </c>
      <c r="PD19" s="885">
        <v>5036.96</v>
      </c>
      <c r="PE19" s="883">
        <v>5070.0200000000004</v>
      </c>
      <c r="PF19" s="883">
        <v>5103.08</v>
      </c>
      <c r="PG19" s="884">
        <v>5136.1400000000003</v>
      </c>
      <c r="PH19" s="885">
        <v>5167.92</v>
      </c>
      <c r="PI19" s="883">
        <v>5201.84</v>
      </c>
      <c r="PJ19" s="883">
        <v>5235.76</v>
      </c>
      <c r="PK19" s="884">
        <v>5269.68</v>
      </c>
      <c r="PL19" s="885">
        <v>5302.28</v>
      </c>
      <c r="PM19" s="883">
        <v>5337.09</v>
      </c>
      <c r="PN19" s="883">
        <v>5371.89</v>
      </c>
      <c r="PO19" s="884">
        <v>5406.7</v>
      </c>
      <c r="PP19" s="885">
        <v>5440.14</v>
      </c>
      <c r="PQ19" s="883">
        <v>5475.85</v>
      </c>
      <c r="PR19" s="883">
        <v>5511.56</v>
      </c>
      <c r="PS19" s="884">
        <v>5547.27</v>
      </c>
      <c r="PT19" s="885">
        <v>5581.59</v>
      </c>
      <c r="PU19" s="883">
        <v>5618.22</v>
      </c>
      <c r="PV19" s="883">
        <v>5654.86</v>
      </c>
      <c r="PW19" s="884">
        <v>5691.5</v>
      </c>
      <c r="PX19" s="885">
        <v>5726.71</v>
      </c>
      <c r="PY19" s="883">
        <v>5764.3</v>
      </c>
      <c r="PZ19" s="883">
        <v>5801.89</v>
      </c>
      <c r="QA19" s="884">
        <v>5839.48</v>
      </c>
      <c r="QB19" s="885">
        <v>5875.6</v>
      </c>
      <c r="QC19" s="883">
        <v>5914.17</v>
      </c>
      <c r="QD19" s="883">
        <v>5952.74</v>
      </c>
      <c r="QE19" s="884">
        <v>5991.3</v>
      </c>
      <c r="QF19" s="885">
        <v>6028.37</v>
      </c>
      <c r="QG19" s="883">
        <v>6067.94</v>
      </c>
      <c r="QH19" s="883">
        <v>6107.51</v>
      </c>
      <c r="QI19" s="884">
        <v>6147.08</v>
      </c>
      <c r="QJ19" s="885">
        <v>6185.1</v>
      </c>
      <c r="QK19" s="883">
        <v>6225.7</v>
      </c>
      <c r="QL19" s="883">
        <v>6266.3</v>
      </c>
      <c r="QM19" s="884">
        <v>6306.9</v>
      </c>
      <c r="QN19" s="885">
        <v>6345.92</v>
      </c>
      <c r="QO19" s="883">
        <v>6387.57</v>
      </c>
      <c r="QP19" s="883">
        <v>6429.23</v>
      </c>
      <c r="QQ19" s="884">
        <v>6470.88</v>
      </c>
      <c r="QR19" s="885">
        <v>6510.91</v>
      </c>
      <c r="QS19" s="883">
        <v>6553.65</v>
      </c>
      <c r="QT19" s="883">
        <v>6596.39</v>
      </c>
      <c r="QU19" s="884">
        <v>6639.12</v>
      </c>
      <c r="QV19" s="885">
        <v>6680.19</v>
      </c>
      <c r="QW19" s="883">
        <v>6724.04</v>
      </c>
      <c r="QX19" s="883">
        <v>6767.89</v>
      </c>
      <c r="QY19" s="884">
        <v>6811.74</v>
      </c>
      <c r="QZ19" s="885">
        <v>6853.88</v>
      </c>
      <c r="RA19" s="883">
        <v>6898.87</v>
      </c>
      <c r="RB19" s="883">
        <v>6943.86</v>
      </c>
      <c r="RC19" s="884">
        <v>6988.85</v>
      </c>
      <c r="RD19" s="885">
        <v>7032.08</v>
      </c>
      <c r="RE19" s="883">
        <v>7078.24</v>
      </c>
      <c r="RF19" s="883">
        <v>7124.4</v>
      </c>
      <c r="RG19" s="884">
        <v>7170.56</v>
      </c>
      <c r="RH19" s="885">
        <v>7214.91</v>
      </c>
      <c r="RI19" s="883">
        <v>7262.27</v>
      </c>
      <c r="RJ19" s="883">
        <v>7309.63</v>
      </c>
      <c r="RK19" s="884">
        <v>7356.99</v>
      </c>
      <c r="RL19" s="885">
        <v>7402.5</v>
      </c>
      <c r="RM19" s="883">
        <v>7451.09</v>
      </c>
      <c r="RN19" s="883">
        <v>7499.68</v>
      </c>
      <c r="RO19" s="884">
        <v>7548.27</v>
      </c>
      <c r="RP19" s="885">
        <v>7594.97</v>
      </c>
      <c r="RQ19" s="883">
        <v>7644.82</v>
      </c>
      <c r="RR19" s="883">
        <v>7694.67</v>
      </c>
      <c r="RS19" s="884">
        <v>7744.53</v>
      </c>
      <c r="RT19" s="885">
        <v>7792.44</v>
      </c>
      <c r="RU19" s="883">
        <v>7843.59</v>
      </c>
      <c r="RV19" s="883">
        <v>7894.74</v>
      </c>
      <c r="RW19" s="884">
        <v>7945.89</v>
      </c>
      <c r="RX19" s="885">
        <v>7995.04</v>
      </c>
      <c r="RY19" s="883">
        <v>8047.52</v>
      </c>
      <c r="RZ19" s="883">
        <v>8100</v>
      </c>
      <c r="SA19" s="884">
        <v>8152.48</v>
      </c>
    </row>
    <row r="20" spans="1:497" s="521" customFormat="1">
      <c r="A20" s="685"/>
      <c r="B20" s="646" t="str">
        <f>CONCATENATE("Feature codes 02 to 20 and Composite index reflect the indices in the ",DAY(C1)," ",TEXT(C1,"mmmm")," ",YEAR(C1)," EM1110-2-1304 CWCCIS")</f>
        <v>Feature codes 02 to 20 and Composite index reflect the indices in the 28 October 2025 EM1110-2-1304 CWCCIS</v>
      </c>
      <c r="C20" s="646"/>
      <c r="D20" s="646"/>
      <c r="E20" s="646"/>
      <c r="F20" s="646"/>
      <c r="G20" s="621">
        <v>19</v>
      </c>
      <c r="H20" s="687" t="s">
        <v>86</v>
      </c>
      <c r="I20" s="640">
        <v>19</v>
      </c>
      <c r="J20" s="688" t="s">
        <v>315</v>
      </c>
      <c r="K20" s="791">
        <v>0.02</v>
      </c>
      <c r="L20" s="882">
        <v>272.95999999999998</v>
      </c>
      <c r="M20" s="883">
        <v>276.04000000000002</v>
      </c>
      <c r="N20" s="883">
        <v>284.61</v>
      </c>
      <c r="O20" s="884">
        <v>287.69</v>
      </c>
      <c r="P20" s="882">
        <v>293.79000000000002</v>
      </c>
      <c r="Q20" s="883">
        <v>300</v>
      </c>
      <c r="R20" s="883">
        <v>309.83</v>
      </c>
      <c r="S20" s="884">
        <v>312.44</v>
      </c>
      <c r="T20" s="885">
        <v>317.17</v>
      </c>
      <c r="U20" s="883">
        <v>318.26</v>
      </c>
      <c r="V20" s="883">
        <v>327.74</v>
      </c>
      <c r="W20" s="884">
        <v>327.83</v>
      </c>
      <c r="X20" s="885">
        <v>327.52999999999997</v>
      </c>
      <c r="Y20" s="883">
        <v>329.77</v>
      </c>
      <c r="Z20" s="883">
        <v>336.78</v>
      </c>
      <c r="AA20" s="884">
        <v>337.58</v>
      </c>
      <c r="AB20" s="885">
        <v>337.59</v>
      </c>
      <c r="AC20" s="883">
        <v>341.9</v>
      </c>
      <c r="AD20" s="883">
        <v>345.41</v>
      </c>
      <c r="AE20" s="884">
        <v>344.61</v>
      </c>
      <c r="AF20" s="885">
        <v>344.74</v>
      </c>
      <c r="AG20" s="883">
        <v>346.93</v>
      </c>
      <c r="AH20" s="883">
        <v>349.22</v>
      </c>
      <c r="AI20" s="884">
        <v>347.84</v>
      </c>
      <c r="AJ20" s="885">
        <v>347.27</v>
      </c>
      <c r="AK20" s="883">
        <v>349.61</v>
      </c>
      <c r="AL20" s="883">
        <v>349.34</v>
      </c>
      <c r="AM20" s="884">
        <v>349.75</v>
      </c>
      <c r="AN20" s="885">
        <v>350.28</v>
      </c>
      <c r="AO20" s="883">
        <v>352.65</v>
      </c>
      <c r="AP20" s="883">
        <v>356.54</v>
      </c>
      <c r="AQ20" s="884">
        <v>359.07</v>
      </c>
      <c r="AR20" s="885">
        <v>362.38</v>
      </c>
      <c r="AS20" s="883">
        <v>367.09</v>
      </c>
      <c r="AT20" s="883">
        <v>370.86</v>
      </c>
      <c r="AU20" s="884">
        <v>371.49</v>
      </c>
      <c r="AV20" s="885">
        <v>374.97</v>
      </c>
      <c r="AW20" s="883">
        <v>379.49</v>
      </c>
      <c r="AX20" s="883">
        <v>382.47</v>
      </c>
      <c r="AY20" s="884">
        <v>382.81</v>
      </c>
      <c r="AZ20" s="885">
        <v>382.1</v>
      </c>
      <c r="BA20" s="883">
        <v>385.48</v>
      </c>
      <c r="BB20" s="883">
        <v>388.93</v>
      </c>
      <c r="BC20" s="884">
        <v>389.01</v>
      </c>
      <c r="BD20" s="885">
        <v>391.31</v>
      </c>
      <c r="BE20" s="883">
        <v>393.28</v>
      </c>
      <c r="BF20" s="883">
        <v>396.94</v>
      </c>
      <c r="BG20" s="884">
        <v>395.33</v>
      </c>
      <c r="BH20" s="885">
        <v>398.09</v>
      </c>
      <c r="BI20" s="883">
        <v>402.68</v>
      </c>
      <c r="BJ20" s="883">
        <v>403.56</v>
      </c>
      <c r="BK20" s="884">
        <v>403.94</v>
      </c>
      <c r="BL20" s="885">
        <v>409.21</v>
      </c>
      <c r="BM20" s="883">
        <v>419.09</v>
      </c>
      <c r="BN20" s="883">
        <v>417.86</v>
      </c>
      <c r="BO20" s="884">
        <v>421.18</v>
      </c>
      <c r="BP20" s="885">
        <v>427.15</v>
      </c>
      <c r="BQ20" s="883">
        <v>429.69</v>
      </c>
      <c r="BR20" s="883">
        <v>432.59</v>
      </c>
      <c r="BS20" s="884">
        <v>434.12</v>
      </c>
      <c r="BT20" s="885">
        <v>438.14</v>
      </c>
      <c r="BU20" s="883">
        <v>444.64</v>
      </c>
      <c r="BV20" s="883">
        <v>447.98</v>
      </c>
      <c r="BW20" s="884">
        <v>447.96</v>
      </c>
      <c r="BX20" s="885">
        <v>447.8</v>
      </c>
      <c r="BY20" s="883">
        <v>452.65</v>
      </c>
      <c r="BZ20" s="883">
        <v>457.78</v>
      </c>
      <c r="CA20" s="884">
        <v>459.09</v>
      </c>
      <c r="CB20" s="885">
        <v>461.23</v>
      </c>
      <c r="CC20" s="883">
        <v>466.4</v>
      </c>
      <c r="CD20" s="883">
        <v>468.57</v>
      </c>
      <c r="CE20" s="884">
        <v>468.4</v>
      </c>
      <c r="CF20" s="885">
        <v>469.97</v>
      </c>
      <c r="CG20" s="883">
        <v>474.07</v>
      </c>
      <c r="CH20" s="883">
        <v>474.38</v>
      </c>
      <c r="CI20" s="884">
        <v>472.57</v>
      </c>
      <c r="CJ20" s="886">
        <v>474.86</v>
      </c>
      <c r="CK20" s="883">
        <v>480.31</v>
      </c>
      <c r="CL20" s="883">
        <v>487.47</v>
      </c>
      <c r="CM20" s="884">
        <v>483.86</v>
      </c>
      <c r="CN20" s="885">
        <v>487.08</v>
      </c>
      <c r="CO20" s="883">
        <v>489.21</v>
      </c>
      <c r="CP20" s="883">
        <v>489.75</v>
      </c>
      <c r="CQ20" s="884">
        <v>489.55</v>
      </c>
      <c r="CR20" s="885">
        <v>490.33</v>
      </c>
      <c r="CS20" s="883">
        <v>491.91</v>
      </c>
      <c r="CT20" s="883">
        <v>496.69</v>
      </c>
      <c r="CU20" s="884">
        <v>497.31</v>
      </c>
      <c r="CV20" s="882">
        <v>499.28</v>
      </c>
      <c r="CW20" s="883">
        <v>508.67</v>
      </c>
      <c r="CX20" s="883">
        <v>514.07000000000005</v>
      </c>
      <c r="CY20" s="884">
        <v>513.82000000000005</v>
      </c>
      <c r="CZ20" s="885">
        <v>514.15</v>
      </c>
      <c r="DA20" s="883">
        <v>516.87</v>
      </c>
      <c r="DB20" s="883">
        <v>520.35</v>
      </c>
      <c r="DC20" s="884">
        <v>525.69000000000005</v>
      </c>
      <c r="DD20" s="885">
        <v>534.75</v>
      </c>
      <c r="DE20" s="883">
        <v>558.9</v>
      </c>
      <c r="DF20" s="883">
        <v>571.54999999999995</v>
      </c>
      <c r="DG20" s="884">
        <v>586.55999999999995</v>
      </c>
      <c r="DH20" s="885">
        <v>593.35</v>
      </c>
      <c r="DI20" s="883">
        <v>597.76</v>
      </c>
      <c r="DJ20" s="883">
        <v>600.97</v>
      </c>
      <c r="DK20" s="884">
        <v>608.17999999999995</v>
      </c>
      <c r="DL20" s="885">
        <v>624.32000000000005</v>
      </c>
      <c r="DM20" s="883">
        <v>630.14</v>
      </c>
      <c r="DN20" s="883">
        <v>636.39</v>
      </c>
      <c r="DO20" s="884">
        <v>645.47</v>
      </c>
      <c r="DP20" s="885">
        <v>649.01</v>
      </c>
      <c r="DQ20" s="883">
        <v>668.79</v>
      </c>
      <c r="DR20" s="883">
        <v>674.11</v>
      </c>
      <c r="DS20" s="884">
        <v>671.55</v>
      </c>
      <c r="DT20" s="885">
        <v>675.58</v>
      </c>
      <c r="DU20" s="883">
        <v>693.72</v>
      </c>
      <c r="DV20" s="883">
        <v>722.13</v>
      </c>
      <c r="DW20" s="884">
        <v>719.86</v>
      </c>
      <c r="DX20" s="885">
        <v>698.29</v>
      </c>
      <c r="DY20" s="883">
        <v>686.42</v>
      </c>
      <c r="DZ20" s="883">
        <v>689.95</v>
      </c>
      <c r="EA20" s="884">
        <v>691.34</v>
      </c>
      <c r="EB20" s="885">
        <v>696.93</v>
      </c>
      <c r="EC20" s="883">
        <v>707.21</v>
      </c>
      <c r="ED20" s="883">
        <v>712.33</v>
      </c>
      <c r="EE20" s="884">
        <v>711.42</v>
      </c>
      <c r="EF20" s="885">
        <v>718.73</v>
      </c>
      <c r="EG20" s="883">
        <v>732.94</v>
      </c>
      <c r="EH20" s="883">
        <v>740.7</v>
      </c>
      <c r="EI20" s="884">
        <v>740.08</v>
      </c>
      <c r="EJ20" s="885">
        <v>744.72</v>
      </c>
      <c r="EK20" s="883">
        <v>749.69</v>
      </c>
      <c r="EL20" s="883">
        <v>749.6</v>
      </c>
      <c r="EM20" s="884">
        <v>749.46</v>
      </c>
      <c r="EN20" s="885">
        <v>758.43</v>
      </c>
      <c r="EO20" s="883">
        <v>764.29</v>
      </c>
      <c r="EP20" s="883">
        <v>764.9</v>
      </c>
      <c r="EQ20" s="884">
        <v>766.75</v>
      </c>
      <c r="ER20" s="885">
        <v>774.03</v>
      </c>
      <c r="ES20" s="883">
        <v>779.64</v>
      </c>
      <c r="ET20" s="883">
        <v>785.65</v>
      </c>
      <c r="EU20" s="884">
        <v>786.93</v>
      </c>
      <c r="EV20" s="885">
        <v>792.02</v>
      </c>
      <c r="EW20" s="883">
        <v>788.66</v>
      </c>
      <c r="EX20" s="883">
        <v>793.12</v>
      </c>
      <c r="EY20" s="884">
        <v>788.51</v>
      </c>
      <c r="EZ20" s="885">
        <v>790.9</v>
      </c>
      <c r="FA20" s="883">
        <v>795.09</v>
      </c>
      <c r="FB20" s="883">
        <v>807.3</v>
      </c>
      <c r="FC20" s="884">
        <v>804.64</v>
      </c>
      <c r="FD20" s="885">
        <v>811.91</v>
      </c>
      <c r="FE20" s="883">
        <v>823.16</v>
      </c>
      <c r="FF20" s="883">
        <v>831.76</v>
      </c>
      <c r="FG20" s="884">
        <v>834.07</v>
      </c>
      <c r="FH20" s="885">
        <v>833.09</v>
      </c>
      <c r="FI20" s="883">
        <v>846.58</v>
      </c>
      <c r="FJ20" s="883">
        <v>860.94</v>
      </c>
      <c r="FK20" s="884">
        <v>867.95</v>
      </c>
      <c r="FL20" s="885">
        <v>873.73</v>
      </c>
      <c r="FM20" s="883">
        <v>878.35</v>
      </c>
      <c r="FN20" s="883">
        <v>881.63</v>
      </c>
      <c r="FO20" s="884">
        <v>877.83</v>
      </c>
      <c r="FP20" s="885">
        <v>880.38</v>
      </c>
      <c r="FQ20" s="883">
        <v>883.42</v>
      </c>
      <c r="FR20" s="883">
        <v>890.83</v>
      </c>
      <c r="FS20" s="884">
        <v>904.43</v>
      </c>
      <c r="FT20" s="885">
        <v>925.56</v>
      </c>
      <c r="FU20" s="883">
        <v>974.85</v>
      </c>
      <c r="FV20" s="883">
        <v>1002.62</v>
      </c>
      <c r="FW20" s="884">
        <v>1025.1199999999999</v>
      </c>
      <c r="FX20" s="885">
        <v>1078.05</v>
      </c>
      <c r="FY20" s="883">
        <v>1100.6199999999999</v>
      </c>
      <c r="FZ20" s="883">
        <v>1105.6300000000001</v>
      </c>
      <c r="GA20" s="884">
        <v>1100.49</v>
      </c>
      <c r="GB20" s="885">
        <v>1108.19</v>
      </c>
      <c r="GC20" s="883">
        <v>1122.28</v>
      </c>
      <c r="GD20" s="883">
        <v>1134.8</v>
      </c>
      <c r="GE20" s="884">
        <v>1132.27</v>
      </c>
      <c r="GF20" s="885">
        <v>1144.9000000000001</v>
      </c>
      <c r="GG20" s="883">
        <v>1147.1400000000001</v>
      </c>
      <c r="GH20" s="883">
        <v>1150.5899999999999</v>
      </c>
      <c r="GI20" s="884">
        <v>1151.26</v>
      </c>
      <c r="GJ20" s="885">
        <v>1157.23</v>
      </c>
      <c r="GK20" s="883">
        <v>1175.0999999999999</v>
      </c>
      <c r="GL20" s="883">
        <v>1186.06</v>
      </c>
      <c r="GM20" s="884">
        <v>1193.77</v>
      </c>
      <c r="GN20" s="885">
        <v>1201.48</v>
      </c>
      <c r="GO20" s="883">
        <v>1209.19</v>
      </c>
      <c r="GP20" s="883">
        <v>1216.9000000000001</v>
      </c>
      <c r="GQ20" s="884">
        <v>1228.69</v>
      </c>
      <c r="GR20" s="885">
        <v>1233.48</v>
      </c>
      <c r="GS20" s="883">
        <v>1241.58</v>
      </c>
      <c r="GT20" s="883">
        <v>1249.68</v>
      </c>
      <c r="GU20" s="884">
        <v>1257.77</v>
      </c>
      <c r="GV20" s="885">
        <v>1265.55</v>
      </c>
      <c r="GW20" s="883">
        <v>1273.8599999999999</v>
      </c>
      <c r="GX20" s="883">
        <v>1282.17</v>
      </c>
      <c r="GY20" s="884">
        <v>1290.48</v>
      </c>
      <c r="GZ20" s="885">
        <v>1298.46</v>
      </c>
      <c r="HA20" s="883">
        <v>1306.98</v>
      </c>
      <c r="HB20" s="883">
        <v>1315.5</v>
      </c>
      <c r="HC20" s="884">
        <v>1324.03</v>
      </c>
      <c r="HD20" s="885">
        <v>1332.22</v>
      </c>
      <c r="HE20" s="883">
        <v>1340.96</v>
      </c>
      <c r="HF20" s="883">
        <v>1349.71</v>
      </c>
      <c r="HG20" s="884">
        <v>1358.45</v>
      </c>
      <c r="HH20" s="885">
        <v>1366.86</v>
      </c>
      <c r="HI20" s="883">
        <v>1375.83</v>
      </c>
      <c r="HJ20" s="883">
        <v>1384.8</v>
      </c>
      <c r="HK20" s="884">
        <v>1393.77</v>
      </c>
      <c r="HL20" s="885">
        <v>1402.39</v>
      </c>
      <c r="HM20" s="883">
        <v>1411.6</v>
      </c>
      <c r="HN20" s="883">
        <v>1420.81</v>
      </c>
      <c r="HO20" s="884">
        <v>1430.01</v>
      </c>
      <c r="HP20" s="885">
        <v>1438.86</v>
      </c>
      <c r="HQ20" s="883">
        <v>1448.3</v>
      </c>
      <c r="HR20" s="883">
        <v>1457.75</v>
      </c>
      <c r="HS20" s="884">
        <v>1467.19</v>
      </c>
      <c r="HT20" s="885">
        <v>1476.27</v>
      </c>
      <c r="HU20" s="883">
        <v>1485.96</v>
      </c>
      <c r="HV20" s="883">
        <v>1495.65</v>
      </c>
      <c r="HW20" s="884">
        <v>1505.34</v>
      </c>
      <c r="HX20" s="885">
        <v>1514.65</v>
      </c>
      <c r="HY20" s="883">
        <v>1524.59</v>
      </c>
      <c r="HZ20" s="883">
        <v>1534.53</v>
      </c>
      <c r="IA20" s="884">
        <v>1544.48</v>
      </c>
      <c r="IB20" s="885">
        <v>1554.03</v>
      </c>
      <c r="IC20" s="883">
        <v>1564.23</v>
      </c>
      <c r="ID20" s="883">
        <v>1574.43</v>
      </c>
      <c r="IE20" s="884">
        <v>1584.63</v>
      </c>
      <c r="IF20" s="885">
        <v>1594.44</v>
      </c>
      <c r="IG20" s="883">
        <v>1604.9</v>
      </c>
      <c r="IH20" s="883">
        <v>1615.37</v>
      </c>
      <c r="II20" s="884">
        <v>1625.83</v>
      </c>
      <c r="IJ20" s="885">
        <v>1635.89</v>
      </c>
      <c r="IK20" s="883">
        <v>1646.63</v>
      </c>
      <c r="IL20" s="883">
        <v>1657.37</v>
      </c>
      <c r="IM20" s="884">
        <v>1668.1</v>
      </c>
      <c r="IN20" s="885">
        <v>1678.42</v>
      </c>
      <c r="IO20" s="883">
        <v>1689.44</v>
      </c>
      <c r="IP20" s="883">
        <v>1700.46</v>
      </c>
      <c r="IQ20" s="884">
        <v>1711.48</v>
      </c>
      <c r="IR20" s="885">
        <v>1722.06</v>
      </c>
      <c r="IS20" s="883">
        <v>1733.37</v>
      </c>
      <c r="IT20" s="883">
        <v>1744.67</v>
      </c>
      <c r="IU20" s="884">
        <v>1755.97</v>
      </c>
      <c r="IV20" s="885">
        <v>1766.84</v>
      </c>
      <c r="IW20" s="883">
        <v>1778.43</v>
      </c>
      <c r="IX20" s="883">
        <v>1790.03</v>
      </c>
      <c r="IY20" s="884">
        <v>1801.63</v>
      </c>
      <c r="IZ20" s="885">
        <v>1812.77</v>
      </c>
      <c r="JA20" s="883">
        <v>1824.67</v>
      </c>
      <c r="JB20" s="883">
        <v>1836.57</v>
      </c>
      <c r="JC20" s="884">
        <v>1848.47</v>
      </c>
      <c r="JD20" s="885">
        <v>1859.91</v>
      </c>
      <c r="JE20" s="883">
        <v>1872.12</v>
      </c>
      <c r="JF20" s="883">
        <v>1884.32</v>
      </c>
      <c r="JG20" s="884">
        <v>1896.53</v>
      </c>
      <c r="JH20" s="885">
        <v>1908.26</v>
      </c>
      <c r="JI20" s="883">
        <v>1920.79</v>
      </c>
      <c r="JJ20" s="883">
        <v>1933.32</v>
      </c>
      <c r="JK20" s="884">
        <v>1945.84</v>
      </c>
      <c r="JL20" s="885">
        <v>1957.88</v>
      </c>
      <c r="JM20" s="883">
        <v>1970.73</v>
      </c>
      <c r="JN20" s="883">
        <v>1983.58</v>
      </c>
      <c r="JO20" s="884">
        <v>1996.43</v>
      </c>
      <c r="JP20" s="885">
        <v>2008.78</v>
      </c>
      <c r="JQ20" s="883">
        <v>2021.97</v>
      </c>
      <c r="JR20" s="883">
        <v>2035.16</v>
      </c>
      <c r="JS20" s="884">
        <v>2048.34</v>
      </c>
      <c r="JT20" s="885">
        <v>2061.0100000000002</v>
      </c>
      <c r="JU20" s="883">
        <v>2074.54</v>
      </c>
      <c r="JV20" s="883">
        <v>2088.0700000000002</v>
      </c>
      <c r="JW20" s="884">
        <v>2101.6</v>
      </c>
      <c r="JX20" s="885">
        <v>2114.6</v>
      </c>
      <c r="JY20" s="883">
        <v>2128.48</v>
      </c>
      <c r="JZ20" s="883">
        <v>2142.36</v>
      </c>
      <c r="KA20" s="884">
        <v>2156.2399999999998</v>
      </c>
      <c r="KB20" s="885">
        <v>2169.58</v>
      </c>
      <c r="KC20" s="883">
        <v>2183.8200000000002</v>
      </c>
      <c r="KD20" s="883">
        <v>2198.06</v>
      </c>
      <c r="KE20" s="884">
        <v>2212.3000000000002</v>
      </c>
      <c r="KF20" s="885">
        <v>2225.9899999999998</v>
      </c>
      <c r="KG20" s="883">
        <v>2240.6</v>
      </c>
      <c r="KH20" s="883">
        <v>2255.21</v>
      </c>
      <c r="KI20" s="884">
        <v>2269.8200000000002</v>
      </c>
      <c r="KJ20" s="885">
        <v>2283.86</v>
      </c>
      <c r="KK20" s="883">
        <v>2298.85</v>
      </c>
      <c r="KL20" s="883">
        <v>2313.85</v>
      </c>
      <c r="KM20" s="884">
        <v>2328.84</v>
      </c>
      <c r="KN20" s="885">
        <v>2343.2399999999998</v>
      </c>
      <c r="KO20" s="883">
        <v>2358.62</v>
      </c>
      <c r="KP20" s="883">
        <v>2374.0100000000002</v>
      </c>
      <c r="KQ20" s="884">
        <v>2389.39</v>
      </c>
      <c r="KR20" s="885">
        <v>2404.17</v>
      </c>
      <c r="KS20" s="883">
        <v>2419.9499999999998</v>
      </c>
      <c r="KT20" s="883">
        <v>2435.73</v>
      </c>
      <c r="KU20" s="884">
        <v>2451.5100000000002</v>
      </c>
      <c r="KV20" s="885">
        <v>2466.6799999999998</v>
      </c>
      <c r="KW20" s="883">
        <v>2482.87</v>
      </c>
      <c r="KX20" s="883">
        <v>2499.06</v>
      </c>
      <c r="KY20" s="884">
        <v>2515.25</v>
      </c>
      <c r="KZ20" s="885">
        <v>2530.81</v>
      </c>
      <c r="LA20" s="883">
        <v>2547.42</v>
      </c>
      <c r="LB20" s="883">
        <v>2564.0300000000002</v>
      </c>
      <c r="LC20" s="884">
        <v>2580.65</v>
      </c>
      <c r="LD20" s="885">
        <v>2596.61</v>
      </c>
      <c r="LE20" s="883">
        <v>2613.65</v>
      </c>
      <c r="LF20" s="883">
        <v>2630.7</v>
      </c>
      <c r="LG20" s="884">
        <v>2647.74</v>
      </c>
      <c r="LH20" s="885">
        <v>2664.12</v>
      </c>
      <c r="LI20" s="883">
        <v>2681.61</v>
      </c>
      <c r="LJ20" s="883">
        <v>2699.1</v>
      </c>
      <c r="LK20" s="884">
        <v>2716.58</v>
      </c>
      <c r="LL20" s="885">
        <v>2733.39</v>
      </c>
      <c r="LM20" s="883">
        <v>2751.33</v>
      </c>
      <c r="LN20" s="883">
        <v>2769.27</v>
      </c>
      <c r="LO20" s="884">
        <v>2787.22</v>
      </c>
      <c r="LP20" s="885">
        <v>2804.46</v>
      </c>
      <c r="LQ20" s="883">
        <v>2822.87</v>
      </c>
      <c r="LR20" s="883">
        <v>2841.27</v>
      </c>
      <c r="LS20" s="884">
        <v>2859.68</v>
      </c>
      <c r="LT20" s="885">
        <v>2877.37</v>
      </c>
      <c r="LU20" s="883">
        <v>2896.26</v>
      </c>
      <c r="LV20" s="883">
        <v>2915.15</v>
      </c>
      <c r="LW20" s="884">
        <v>2934.04</v>
      </c>
      <c r="LX20" s="885">
        <v>2952.19</v>
      </c>
      <c r="LY20" s="883">
        <v>2971.56</v>
      </c>
      <c r="LZ20" s="883">
        <v>2990.94</v>
      </c>
      <c r="MA20" s="884">
        <v>3010.32</v>
      </c>
      <c r="MB20" s="885">
        <v>3028.94</v>
      </c>
      <c r="MC20" s="883">
        <v>3048.82</v>
      </c>
      <c r="MD20" s="883">
        <v>3068.71</v>
      </c>
      <c r="ME20" s="884">
        <v>3088.59</v>
      </c>
      <c r="MF20" s="885">
        <v>3107.7</v>
      </c>
      <c r="MG20" s="883">
        <v>3128.09</v>
      </c>
      <c r="MH20" s="883">
        <v>3148.49</v>
      </c>
      <c r="MI20" s="884">
        <v>3168.89</v>
      </c>
      <c r="MJ20" s="885">
        <v>3188.5</v>
      </c>
      <c r="MK20" s="883">
        <v>3209.42</v>
      </c>
      <c r="ML20" s="883">
        <v>3230.35</v>
      </c>
      <c r="MM20" s="884">
        <v>3251.28</v>
      </c>
      <c r="MN20" s="885">
        <v>3271.4</v>
      </c>
      <c r="MO20" s="883">
        <v>3292.87</v>
      </c>
      <c r="MP20" s="883">
        <v>3314.34</v>
      </c>
      <c r="MQ20" s="884">
        <v>3335.82</v>
      </c>
      <c r="MR20" s="885">
        <v>3356.45</v>
      </c>
      <c r="MS20" s="883">
        <v>3378.48</v>
      </c>
      <c r="MT20" s="883">
        <v>3400.52</v>
      </c>
      <c r="MU20" s="884">
        <v>3422.55</v>
      </c>
      <c r="MV20" s="885">
        <v>3443.72</v>
      </c>
      <c r="MW20" s="883">
        <v>3466.32</v>
      </c>
      <c r="MX20" s="883">
        <v>3488.93</v>
      </c>
      <c r="MY20" s="884">
        <v>3511.53</v>
      </c>
      <c r="MZ20" s="885">
        <v>3533.26</v>
      </c>
      <c r="NA20" s="883">
        <v>3556.45</v>
      </c>
      <c r="NB20" s="883">
        <v>3579.64</v>
      </c>
      <c r="NC20" s="884">
        <v>3602.83</v>
      </c>
      <c r="ND20" s="885">
        <v>3625.12</v>
      </c>
      <c r="NE20" s="883">
        <v>3648.92</v>
      </c>
      <c r="NF20" s="883">
        <v>3672.71</v>
      </c>
      <c r="NG20" s="884">
        <v>3696.51</v>
      </c>
      <c r="NH20" s="885">
        <v>3719.37</v>
      </c>
      <c r="NI20" s="883">
        <v>3743.79</v>
      </c>
      <c r="NJ20" s="883">
        <v>3768.2</v>
      </c>
      <c r="NK20" s="884">
        <v>3792.62</v>
      </c>
      <c r="NL20" s="885">
        <v>3816.08</v>
      </c>
      <c r="NM20" s="883">
        <v>3841.13</v>
      </c>
      <c r="NN20" s="883">
        <v>3866.18</v>
      </c>
      <c r="NO20" s="884">
        <v>3891.22</v>
      </c>
      <c r="NP20" s="885">
        <v>3915.3</v>
      </c>
      <c r="NQ20" s="883">
        <v>3941</v>
      </c>
      <c r="NR20" s="883">
        <v>3966.7</v>
      </c>
      <c r="NS20" s="884">
        <v>3992.4</v>
      </c>
      <c r="NT20" s="885">
        <v>4017.09</v>
      </c>
      <c r="NU20" s="883">
        <v>4043.46</v>
      </c>
      <c r="NV20" s="883">
        <v>4069.83</v>
      </c>
      <c r="NW20" s="884">
        <v>4096.2</v>
      </c>
      <c r="NX20" s="885">
        <v>4121.54</v>
      </c>
      <c r="NY20" s="883">
        <v>4148.59</v>
      </c>
      <c r="NZ20" s="883">
        <v>4175.6499999999996</v>
      </c>
      <c r="OA20" s="884">
        <v>4202.7</v>
      </c>
      <c r="OB20" s="885">
        <v>4228.7</v>
      </c>
      <c r="OC20" s="883">
        <v>4256.46</v>
      </c>
      <c r="OD20" s="883">
        <v>4284.21</v>
      </c>
      <c r="OE20" s="884">
        <v>4311.97</v>
      </c>
      <c r="OF20" s="885">
        <v>4338.6400000000003</v>
      </c>
      <c r="OG20" s="883">
        <v>4367.12</v>
      </c>
      <c r="OH20" s="883">
        <v>4395.6000000000004</v>
      </c>
      <c r="OI20" s="884">
        <v>4424.08</v>
      </c>
      <c r="OJ20" s="885">
        <v>4451.45</v>
      </c>
      <c r="OK20" s="883">
        <v>4480.67</v>
      </c>
      <c r="OL20" s="883">
        <v>4509.8900000000003</v>
      </c>
      <c r="OM20" s="884">
        <v>4539.1099999999997</v>
      </c>
      <c r="ON20" s="885">
        <v>4567.1899999999996</v>
      </c>
      <c r="OO20" s="883">
        <v>4597.17</v>
      </c>
      <c r="OP20" s="883">
        <v>4627.1499999999996</v>
      </c>
      <c r="OQ20" s="884">
        <v>4657.12</v>
      </c>
      <c r="OR20" s="885">
        <v>4685.93</v>
      </c>
      <c r="OS20" s="883">
        <v>4716.6899999999996</v>
      </c>
      <c r="OT20" s="883">
        <v>4747.45</v>
      </c>
      <c r="OU20" s="884">
        <v>4778.21</v>
      </c>
      <c r="OV20" s="885">
        <v>4807.7700000000004</v>
      </c>
      <c r="OW20" s="883">
        <v>4839.33</v>
      </c>
      <c r="OX20" s="883">
        <v>4870.88</v>
      </c>
      <c r="OY20" s="884">
        <v>4902.4399999999996</v>
      </c>
      <c r="OZ20" s="885">
        <v>4932.7700000000004</v>
      </c>
      <c r="PA20" s="883">
        <v>4965.1499999999996</v>
      </c>
      <c r="PB20" s="883">
        <v>4997.53</v>
      </c>
      <c r="PC20" s="884">
        <v>5029.91</v>
      </c>
      <c r="PD20" s="885">
        <v>5061.0200000000004</v>
      </c>
      <c r="PE20" s="883">
        <v>5094.24</v>
      </c>
      <c r="PF20" s="883">
        <v>5127.46</v>
      </c>
      <c r="PG20" s="884">
        <v>5160.68</v>
      </c>
      <c r="PH20" s="885">
        <v>5192.6099999999997</v>
      </c>
      <c r="PI20" s="883">
        <v>5226.6899999999996</v>
      </c>
      <c r="PJ20" s="883">
        <v>5260.78</v>
      </c>
      <c r="PK20" s="884">
        <v>5294.86</v>
      </c>
      <c r="PL20" s="885">
        <v>5327.62</v>
      </c>
      <c r="PM20" s="883">
        <v>5362.59</v>
      </c>
      <c r="PN20" s="883">
        <v>5397.56</v>
      </c>
      <c r="PO20" s="884">
        <v>5432.53</v>
      </c>
      <c r="PP20" s="885">
        <v>5466.13</v>
      </c>
      <c r="PQ20" s="883">
        <v>5502.01</v>
      </c>
      <c r="PR20" s="883">
        <v>5537.89</v>
      </c>
      <c r="PS20" s="884">
        <v>5573.77</v>
      </c>
      <c r="PT20" s="885">
        <v>5608.25</v>
      </c>
      <c r="PU20" s="883">
        <v>5645.07</v>
      </c>
      <c r="PV20" s="883">
        <v>5681.88</v>
      </c>
      <c r="PW20" s="884">
        <v>5718.69</v>
      </c>
      <c r="PX20" s="885">
        <v>5754.07</v>
      </c>
      <c r="PY20" s="883">
        <v>5791.84</v>
      </c>
      <c r="PZ20" s="883">
        <v>5829.61</v>
      </c>
      <c r="QA20" s="884">
        <v>5867.38</v>
      </c>
      <c r="QB20" s="885">
        <v>5903.67</v>
      </c>
      <c r="QC20" s="883">
        <v>5942.43</v>
      </c>
      <c r="QD20" s="883">
        <v>5981.18</v>
      </c>
      <c r="QE20" s="884">
        <v>6019.93</v>
      </c>
      <c r="QF20" s="885">
        <v>6057.17</v>
      </c>
      <c r="QG20" s="883">
        <v>6096.93</v>
      </c>
      <c r="QH20" s="883">
        <v>6136.69</v>
      </c>
      <c r="QI20" s="884">
        <v>6176.45</v>
      </c>
      <c r="QJ20" s="885">
        <v>6214.66</v>
      </c>
      <c r="QK20" s="883">
        <v>6255.45</v>
      </c>
      <c r="QL20" s="883">
        <v>6296.24</v>
      </c>
      <c r="QM20" s="884">
        <v>6337.04</v>
      </c>
      <c r="QN20" s="885">
        <v>6376.24</v>
      </c>
      <c r="QO20" s="883">
        <v>6418.09</v>
      </c>
      <c r="QP20" s="883">
        <v>6459.94</v>
      </c>
      <c r="QQ20" s="884">
        <v>6501.8</v>
      </c>
      <c r="QR20" s="885">
        <v>6542.02</v>
      </c>
      <c r="QS20" s="883">
        <v>6584.96</v>
      </c>
      <c r="QT20" s="883">
        <v>6627.9</v>
      </c>
      <c r="QU20" s="884">
        <v>6670.85</v>
      </c>
      <c r="QV20" s="885">
        <v>6712.11</v>
      </c>
      <c r="QW20" s="883">
        <v>6756.17</v>
      </c>
      <c r="QX20" s="883">
        <v>6800.23</v>
      </c>
      <c r="QY20" s="884">
        <v>6844.29</v>
      </c>
      <c r="QZ20" s="885">
        <v>6886.63</v>
      </c>
      <c r="RA20" s="883">
        <v>6931.83</v>
      </c>
      <c r="RB20" s="883">
        <v>6977.03</v>
      </c>
      <c r="RC20" s="884">
        <v>7022.24</v>
      </c>
      <c r="RD20" s="885">
        <v>7065.68</v>
      </c>
      <c r="RE20" s="883">
        <v>7112.06</v>
      </c>
      <c r="RF20" s="883">
        <v>7158.44</v>
      </c>
      <c r="RG20" s="884">
        <v>7204.82</v>
      </c>
      <c r="RH20" s="885">
        <v>7249.39</v>
      </c>
      <c r="RI20" s="883">
        <v>7296.97</v>
      </c>
      <c r="RJ20" s="883">
        <v>7344.56</v>
      </c>
      <c r="RK20" s="884">
        <v>7392.14</v>
      </c>
      <c r="RL20" s="885">
        <v>7437.87</v>
      </c>
      <c r="RM20" s="883">
        <v>7486.69</v>
      </c>
      <c r="RN20" s="883">
        <v>7535.52</v>
      </c>
      <c r="RO20" s="884">
        <v>7584.34</v>
      </c>
      <c r="RP20" s="885">
        <v>7631.26</v>
      </c>
      <c r="RQ20" s="883">
        <v>7681.35</v>
      </c>
      <c r="RR20" s="883">
        <v>7731.44</v>
      </c>
      <c r="RS20" s="884">
        <v>7781.53</v>
      </c>
      <c r="RT20" s="885">
        <v>7829.67</v>
      </c>
      <c r="RU20" s="883">
        <v>7881.06</v>
      </c>
      <c r="RV20" s="883">
        <v>7932.46</v>
      </c>
      <c r="RW20" s="884">
        <v>7983.85</v>
      </c>
      <c r="RX20" s="885">
        <v>8033.24</v>
      </c>
      <c r="RY20" s="883">
        <v>8085.97</v>
      </c>
      <c r="RZ20" s="883">
        <v>8138.7</v>
      </c>
      <c r="SA20" s="884">
        <v>8191.43</v>
      </c>
    </row>
    <row r="21" spans="1:497" s="521" customFormat="1">
      <c r="A21" s="685"/>
      <c r="B21" s="685"/>
      <c r="C21" s="685"/>
      <c r="D21" s="685"/>
      <c r="E21" s="647"/>
      <c r="F21" s="647"/>
      <c r="G21" s="621">
        <v>20</v>
      </c>
      <c r="H21" s="680" t="s">
        <v>87</v>
      </c>
      <c r="I21" s="640">
        <v>20</v>
      </c>
      <c r="J21" s="681" t="s">
        <v>316</v>
      </c>
      <c r="K21" s="791">
        <v>0.02</v>
      </c>
      <c r="L21" s="882">
        <v>252.82</v>
      </c>
      <c r="M21" s="883">
        <v>257.63</v>
      </c>
      <c r="N21" s="883">
        <v>266.45</v>
      </c>
      <c r="O21" s="884">
        <v>273.32</v>
      </c>
      <c r="P21" s="882">
        <v>279.14999999999998</v>
      </c>
      <c r="Q21" s="883">
        <v>286.12</v>
      </c>
      <c r="R21" s="883">
        <v>295.88</v>
      </c>
      <c r="S21" s="884">
        <v>299.36</v>
      </c>
      <c r="T21" s="885">
        <v>305.33999999999997</v>
      </c>
      <c r="U21" s="883">
        <v>308.27</v>
      </c>
      <c r="V21" s="883">
        <v>318.02</v>
      </c>
      <c r="W21" s="884">
        <v>320.08</v>
      </c>
      <c r="X21" s="885">
        <v>321.52</v>
      </c>
      <c r="Y21" s="883">
        <v>322.52</v>
      </c>
      <c r="Z21" s="883">
        <v>327.18</v>
      </c>
      <c r="AA21" s="884">
        <v>327.81</v>
      </c>
      <c r="AB21" s="885">
        <v>329.24</v>
      </c>
      <c r="AC21" s="883">
        <v>331.83</v>
      </c>
      <c r="AD21" s="883">
        <v>336.53</v>
      </c>
      <c r="AE21" s="884">
        <v>336.61</v>
      </c>
      <c r="AF21" s="885">
        <v>339.5</v>
      </c>
      <c r="AG21" s="883">
        <v>342.69</v>
      </c>
      <c r="AH21" s="883">
        <v>344.67</v>
      </c>
      <c r="AI21" s="884">
        <v>344.96</v>
      </c>
      <c r="AJ21" s="885">
        <v>346.37</v>
      </c>
      <c r="AK21" s="883">
        <v>349.19</v>
      </c>
      <c r="AL21" s="883">
        <v>351.15</v>
      </c>
      <c r="AM21" s="884">
        <v>351.23</v>
      </c>
      <c r="AN21" s="885">
        <v>354.5</v>
      </c>
      <c r="AO21" s="883">
        <v>357.36</v>
      </c>
      <c r="AP21" s="883">
        <v>360.96</v>
      </c>
      <c r="AQ21" s="884">
        <v>362.01</v>
      </c>
      <c r="AR21" s="885">
        <v>365.31</v>
      </c>
      <c r="AS21" s="883">
        <v>368.11</v>
      </c>
      <c r="AT21" s="883">
        <v>370.12</v>
      </c>
      <c r="AU21" s="884">
        <v>371.45</v>
      </c>
      <c r="AV21" s="885">
        <v>376.09</v>
      </c>
      <c r="AW21" s="883">
        <v>379.56</v>
      </c>
      <c r="AX21" s="883">
        <v>383.04</v>
      </c>
      <c r="AY21" s="884">
        <v>384.58</v>
      </c>
      <c r="AZ21" s="885">
        <v>386.68</v>
      </c>
      <c r="BA21" s="883">
        <v>391.12</v>
      </c>
      <c r="BB21" s="883">
        <v>394.94</v>
      </c>
      <c r="BC21" s="884">
        <v>396.05</v>
      </c>
      <c r="BD21" s="885">
        <v>398.72</v>
      </c>
      <c r="BE21" s="883">
        <v>402.16</v>
      </c>
      <c r="BF21" s="883">
        <v>404.24</v>
      </c>
      <c r="BG21" s="884">
        <v>405.03</v>
      </c>
      <c r="BH21" s="885">
        <v>406.86</v>
      </c>
      <c r="BI21" s="883">
        <v>411.41</v>
      </c>
      <c r="BJ21" s="883">
        <v>414.73</v>
      </c>
      <c r="BK21" s="884">
        <v>415.36</v>
      </c>
      <c r="BL21" s="885">
        <v>419.18</v>
      </c>
      <c r="BM21" s="883">
        <v>423.02</v>
      </c>
      <c r="BN21" s="883">
        <v>424.66</v>
      </c>
      <c r="BO21" s="884">
        <v>427.08</v>
      </c>
      <c r="BP21" s="885">
        <v>430.35</v>
      </c>
      <c r="BQ21" s="883">
        <v>433.67</v>
      </c>
      <c r="BR21" s="883">
        <v>435.18</v>
      </c>
      <c r="BS21" s="884">
        <v>436.35</v>
      </c>
      <c r="BT21" s="885">
        <v>439.89</v>
      </c>
      <c r="BU21" s="883">
        <v>444.59</v>
      </c>
      <c r="BV21" s="883">
        <v>449.63</v>
      </c>
      <c r="BW21" s="884">
        <v>450.08</v>
      </c>
      <c r="BX21" s="885">
        <v>453.16</v>
      </c>
      <c r="BY21" s="883">
        <v>456.47</v>
      </c>
      <c r="BZ21" s="883">
        <v>459.29</v>
      </c>
      <c r="CA21" s="884">
        <v>459.9</v>
      </c>
      <c r="CB21" s="885">
        <v>462.5</v>
      </c>
      <c r="CC21" s="883">
        <v>464.94</v>
      </c>
      <c r="CD21" s="883">
        <v>466.65</v>
      </c>
      <c r="CE21" s="884">
        <v>467.64</v>
      </c>
      <c r="CF21" s="885">
        <v>472.31</v>
      </c>
      <c r="CG21" s="883">
        <v>476.13</v>
      </c>
      <c r="CH21" s="883">
        <v>478.33</v>
      </c>
      <c r="CI21" s="884">
        <v>479.14</v>
      </c>
      <c r="CJ21" s="886">
        <v>483.67</v>
      </c>
      <c r="CK21" s="883">
        <v>488.48</v>
      </c>
      <c r="CL21" s="883">
        <v>492.81</v>
      </c>
      <c r="CM21" s="884">
        <v>493.47</v>
      </c>
      <c r="CN21" s="885">
        <v>496.2</v>
      </c>
      <c r="CO21" s="883">
        <v>500.74</v>
      </c>
      <c r="CP21" s="883">
        <v>503.53</v>
      </c>
      <c r="CQ21" s="884">
        <v>505.51</v>
      </c>
      <c r="CR21" s="885">
        <v>508.86</v>
      </c>
      <c r="CS21" s="883">
        <v>511.15</v>
      </c>
      <c r="CT21" s="883">
        <v>515.13</v>
      </c>
      <c r="CU21" s="884">
        <v>516.86</v>
      </c>
      <c r="CV21" s="882">
        <v>519.9</v>
      </c>
      <c r="CW21" s="883">
        <v>530.24</v>
      </c>
      <c r="CX21" s="883">
        <v>534.49</v>
      </c>
      <c r="CY21" s="884">
        <v>534.58000000000004</v>
      </c>
      <c r="CZ21" s="885">
        <v>538.55999999999995</v>
      </c>
      <c r="DA21" s="883">
        <v>542.73</v>
      </c>
      <c r="DB21" s="883">
        <v>544.59</v>
      </c>
      <c r="DC21" s="884">
        <v>547.71</v>
      </c>
      <c r="DD21" s="885">
        <v>553.65</v>
      </c>
      <c r="DE21" s="883">
        <v>561.04</v>
      </c>
      <c r="DF21" s="883">
        <v>568.83000000000004</v>
      </c>
      <c r="DG21" s="884">
        <v>574.20000000000005</v>
      </c>
      <c r="DH21" s="885">
        <v>584.95000000000005</v>
      </c>
      <c r="DI21" s="883">
        <v>591.29999999999995</v>
      </c>
      <c r="DJ21" s="883">
        <v>599.32000000000005</v>
      </c>
      <c r="DK21" s="884">
        <v>603.92999999999995</v>
      </c>
      <c r="DL21" s="885">
        <v>619.29</v>
      </c>
      <c r="DM21" s="883">
        <v>627.39</v>
      </c>
      <c r="DN21" s="883">
        <v>632.75</v>
      </c>
      <c r="DO21" s="884">
        <v>642.25</v>
      </c>
      <c r="DP21" s="885">
        <v>654.92999999999995</v>
      </c>
      <c r="DQ21" s="883">
        <v>666.89</v>
      </c>
      <c r="DR21" s="883">
        <v>672.89</v>
      </c>
      <c r="DS21" s="884">
        <v>678.39</v>
      </c>
      <c r="DT21" s="885">
        <v>685.5</v>
      </c>
      <c r="DU21" s="883">
        <v>693.62</v>
      </c>
      <c r="DV21" s="883">
        <v>705.31</v>
      </c>
      <c r="DW21" s="884">
        <v>710.77</v>
      </c>
      <c r="DX21" s="885">
        <v>718.39</v>
      </c>
      <c r="DY21" s="883">
        <v>722.75</v>
      </c>
      <c r="DZ21" s="883">
        <v>726.93</v>
      </c>
      <c r="EA21" s="884">
        <v>725.05</v>
      </c>
      <c r="EB21" s="885">
        <v>731.87</v>
      </c>
      <c r="EC21" s="883">
        <v>734.65</v>
      </c>
      <c r="ED21" s="883">
        <v>743.86</v>
      </c>
      <c r="EE21" s="884">
        <v>745.72</v>
      </c>
      <c r="EF21" s="885">
        <v>751.63</v>
      </c>
      <c r="EG21" s="883">
        <v>757.16</v>
      </c>
      <c r="EH21" s="883">
        <v>765.44</v>
      </c>
      <c r="EI21" s="884">
        <v>765.87</v>
      </c>
      <c r="EJ21" s="885">
        <v>771.7</v>
      </c>
      <c r="EK21" s="883">
        <v>779.14</v>
      </c>
      <c r="EL21" s="883">
        <v>784.52</v>
      </c>
      <c r="EM21" s="884">
        <v>784.53</v>
      </c>
      <c r="EN21" s="885">
        <v>790.84</v>
      </c>
      <c r="EO21" s="883">
        <v>793.64</v>
      </c>
      <c r="EP21" s="883">
        <v>801.54</v>
      </c>
      <c r="EQ21" s="884">
        <v>805.25</v>
      </c>
      <c r="ER21" s="885">
        <v>812.74</v>
      </c>
      <c r="ES21" s="883">
        <v>817.68</v>
      </c>
      <c r="ET21" s="883">
        <v>824.94</v>
      </c>
      <c r="EU21" s="884">
        <v>825.65</v>
      </c>
      <c r="EV21" s="885">
        <v>833.88</v>
      </c>
      <c r="EW21" s="883">
        <v>837.55</v>
      </c>
      <c r="EX21" s="883">
        <v>844.72</v>
      </c>
      <c r="EY21" s="884">
        <v>846.91</v>
      </c>
      <c r="EZ21" s="885">
        <v>856.95</v>
      </c>
      <c r="FA21" s="883">
        <v>861.3</v>
      </c>
      <c r="FB21" s="883">
        <v>871.24</v>
      </c>
      <c r="FC21" s="884">
        <v>868.28</v>
      </c>
      <c r="FD21" s="885">
        <v>878.14</v>
      </c>
      <c r="FE21" s="883">
        <v>883.04</v>
      </c>
      <c r="FF21" s="883">
        <v>892.9</v>
      </c>
      <c r="FG21" s="884">
        <v>894.64</v>
      </c>
      <c r="FH21" s="885">
        <v>893.48</v>
      </c>
      <c r="FI21" s="883">
        <v>901.37</v>
      </c>
      <c r="FJ21" s="883">
        <v>910.43</v>
      </c>
      <c r="FK21" s="884">
        <v>923.01</v>
      </c>
      <c r="FL21" s="885">
        <v>934.16</v>
      </c>
      <c r="FM21" s="883">
        <v>939</v>
      </c>
      <c r="FN21" s="883">
        <v>954.24</v>
      </c>
      <c r="FO21" s="884">
        <v>953.88</v>
      </c>
      <c r="FP21" s="885">
        <v>965.11</v>
      </c>
      <c r="FQ21" s="883">
        <v>971.43</v>
      </c>
      <c r="FR21" s="883">
        <v>975.81</v>
      </c>
      <c r="FS21" s="884">
        <v>977.64</v>
      </c>
      <c r="FT21" s="885">
        <v>991.62</v>
      </c>
      <c r="FU21" s="883">
        <v>1008.67</v>
      </c>
      <c r="FV21" s="883">
        <v>1030.08</v>
      </c>
      <c r="FW21" s="884">
        <v>1043.8599999999999</v>
      </c>
      <c r="FX21" s="885">
        <v>1071.74</v>
      </c>
      <c r="FY21" s="883">
        <v>1095.93</v>
      </c>
      <c r="FZ21" s="883">
        <v>1117.78</v>
      </c>
      <c r="GA21" s="884">
        <v>1131.29</v>
      </c>
      <c r="GB21" s="885">
        <v>1167.74</v>
      </c>
      <c r="GC21" s="883">
        <v>1179.48</v>
      </c>
      <c r="GD21" s="883">
        <v>1195.8900000000001</v>
      </c>
      <c r="GE21" s="884">
        <v>1204.26</v>
      </c>
      <c r="GF21" s="885">
        <v>1233.6199999999999</v>
      </c>
      <c r="GG21" s="883">
        <v>1241.69</v>
      </c>
      <c r="GH21" s="883">
        <v>1257.17</v>
      </c>
      <c r="GI21" s="884">
        <v>1267.32</v>
      </c>
      <c r="GJ21" s="885">
        <v>1293.7</v>
      </c>
      <c r="GK21" s="883">
        <v>1302.83</v>
      </c>
      <c r="GL21" s="883">
        <v>1312.96</v>
      </c>
      <c r="GM21" s="884">
        <v>1321.49</v>
      </c>
      <c r="GN21" s="885">
        <v>1330.03</v>
      </c>
      <c r="GO21" s="883">
        <v>1338.56</v>
      </c>
      <c r="GP21" s="883">
        <v>1347.1</v>
      </c>
      <c r="GQ21" s="884">
        <v>1360.15</v>
      </c>
      <c r="GR21" s="885">
        <v>1365.46</v>
      </c>
      <c r="GS21" s="883">
        <v>1374.42</v>
      </c>
      <c r="GT21" s="883">
        <v>1383.38</v>
      </c>
      <c r="GU21" s="884">
        <v>1392.35</v>
      </c>
      <c r="GV21" s="885">
        <v>1400.96</v>
      </c>
      <c r="GW21" s="883">
        <v>1410.16</v>
      </c>
      <c r="GX21" s="883">
        <v>1419.35</v>
      </c>
      <c r="GY21" s="884">
        <v>1428.55</v>
      </c>
      <c r="GZ21" s="885">
        <v>1437.38</v>
      </c>
      <c r="HA21" s="883">
        <v>1446.82</v>
      </c>
      <c r="HB21" s="883">
        <v>1456.25</v>
      </c>
      <c r="HC21" s="884">
        <v>1465.69</v>
      </c>
      <c r="HD21" s="885">
        <v>1474.76</v>
      </c>
      <c r="HE21" s="883">
        <v>1484.44</v>
      </c>
      <c r="HF21" s="883">
        <v>1494.12</v>
      </c>
      <c r="HG21" s="884">
        <v>1503.8</v>
      </c>
      <c r="HH21" s="885">
        <v>1513.1</v>
      </c>
      <c r="HI21" s="883">
        <v>1523.03</v>
      </c>
      <c r="HJ21" s="883">
        <v>1532.96</v>
      </c>
      <c r="HK21" s="884">
        <v>1542.9</v>
      </c>
      <c r="HL21" s="885">
        <v>1552.44</v>
      </c>
      <c r="HM21" s="883">
        <v>1562.63</v>
      </c>
      <c r="HN21" s="883">
        <v>1572.82</v>
      </c>
      <c r="HO21" s="884">
        <v>1583.01</v>
      </c>
      <c r="HP21" s="885">
        <v>1592.8</v>
      </c>
      <c r="HQ21" s="883">
        <v>1603.26</v>
      </c>
      <c r="HR21" s="883">
        <v>1613.71</v>
      </c>
      <c r="HS21" s="884">
        <v>1624.17</v>
      </c>
      <c r="HT21" s="885">
        <v>1634.22</v>
      </c>
      <c r="HU21" s="883">
        <v>1644.94</v>
      </c>
      <c r="HV21" s="883">
        <v>1655.67</v>
      </c>
      <c r="HW21" s="884">
        <v>1666.4</v>
      </c>
      <c r="HX21" s="885">
        <v>1676.71</v>
      </c>
      <c r="HY21" s="883">
        <v>1687.71</v>
      </c>
      <c r="HZ21" s="883">
        <v>1698.72</v>
      </c>
      <c r="IA21" s="884">
        <v>1709.72</v>
      </c>
      <c r="IB21" s="885">
        <v>1720.3</v>
      </c>
      <c r="IC21" s="883">
        <v>1731.59</v>
      </c>
      <c r="ID21" s="883">
        <v>1742.89</v>
      </c>
      <c r="IE21" s="884">
        <v>1754.18</v>
      </c>
      <c r="IF21" s="885">
        <v>1765.03</v>
      </c>
      <c r="IG21" s="883">
        <v>1776.61</v>
      </c>
      <c r="IH21" s="883">
        <v>1788.2</v>
      </c>
      <c r="II21" s="884">
        <v>1799.79</v>
      </c>
      <c r="IJ21" s="885">
        <v>1810.92</v>
      </c>
      <c r="IK21" s="883">
        <v>1822.81</v>
      </c>
      <c r="IL21" s="883">
        <v>1834.69</v>
      </c>
      <c r="IM21" s="884">
        <v>1846.58</v>
      </c>
      <c r="IN21" s="885">
        <v>1858</v>
      </c>
      <c r="IO21" s="883">
        <v>1870.2</v>
      </c>
      <c r="IP21" s="883">
        <v>1882.4</v>
      </c>
      <c r="IQ21" s="884">
        <v>1894.59</v>
      </c>
      <c r="IR21" s="885">
        <v>1906.31</v>
      </c>
      <c r="IS21" s="883">
        <v>1918.82</v>
      </c>
      <c r="IT21" s="883">
        <v>1931.34</v>
      </c>
      <c r="IU21" s="884">
        <v>1943.85</v>
      </c>
      <c r="IV21" s="885">
        <v>1955.88</v>
      </c>
      <c r="IW21" s="883">
        <v>1968.71</v>
      </c>
      <c r="IX21" s="883">
        <v>1981.55</v>
      </c>
      <c r="IY21" s="884">
        <v>1994.39</v>
      </c>
      <c r="IZ21" s="885">
        <v>2006.73</v>
      </c>
      <c r="JA21" s="883">
        <v>2019.9</v>
      </c>
      <c r="JB21" s="883">
        <v>2033.07</v>
      </c>
      <c r="JC21" s="884">
        <v>2046.25</v>
      </c>
      <c r="JD21" s="885">
        <v>2058.9</v>
      </c>
      <c r="JE21" s="883">
        <v>2072.42</v>
      </c>
      <c r="JF21" s="883">
        <v>2085.9299999999998</v>
      </c>
      <c r="JG21" s="884">
        <v>2099.4499999999998</v>
      </c>
      <c r="JH21" s="885">
        <v>2112.44</v>
      </c>
      <c r="JI21" s="883">
        <v>2126.3000000000002</v>
      </c>
      <c r="JJ21" s="883">
        <v>2140.17</v>
      </c>
      <c r="JK21" s="884">
        <v>2154.0300000000002</v>
      </c>
      <c r="JL21" s="885">
        <v>2167.36</v>
      </c>
      <c r="JM21" s="883">
        <v>2181.58</v>
      </c>
      <c r="JN21" s="883">
        <v>2195.81</v>
      </c>
      <c r="JO21" s="884">
        <v>2210.04</v>
      </c>
      <c r="JP21" s="885">
        <v>2223.71</v>
      </c>
      <c r="JQ21" s="883">
        <v>2238.31</v>
      </c>
      <c r="JR21" s="883">
        <v>2252.9</v>
      </c>
      <c r="JS21" s="884">
        <v>2267.5</v>
      </c>
      <c r="JT21" s="885">
        <v>2281.5300000000002</v>
      </c>
      <c r="JU21" s="883">
        <v>2296.5</v>
      </c>
      <c r="JV21" s="883">
        <v>2311.48</v>
      </c>
      <c r="JW21" s="884">
        <v>2326.4499999999998</v>
      </c>
      <c r="JX21" s="885">
        <v>2340.85</v>
      </c>
      <c r="JY21" s="883">
        <v>2356.21</v>
      </c>
      <c r="JZ21" s="883">
        <v>2371.58</v>
      </c>
      <c r="KA21" s="884">
        <v>2386.94</v>
      </c>
      <c r="KB21" s="885">
        <v>2401.71</v>
      </c>
      <c r="KC21" s="883">
        <v>2417.4699999999998</v>
      </c>
      <c r="KD21" s="883">
        <v>2433.2399999999998</v>
      </c>
      <c r="KE21" s="884">
        <v>2449</v>
      </c>
      <c r="KF21" s="885">
        <v>2464.15</v>
      </c>
      <c r="KG21" s="883">
        <v>2480.33</v>
      </c>
      <c r="KH21" s="883">
        <v>2496.5</v>
      </c>
      <c r="KI21" s="884">
        <v>2512.6799999999998</v>
      </c>
      <c r="KJ21" s="885">
        <v>2528.2199999999998</v>
      </c>
      <c r="KK21" s="883">
        <v>2544.8200000000002</v>
      </c>
      <c r="KL21" s="883">
        <v>2561.41</v>
      </c>
      <c r="KM21" s="884">
        <v>2578.0100000000002</v>
      </c>
      <c r="KN21" s="885">
        <v>2593.9499999999998</v>
      </c>
      <c r="KO21" s="883">
        <v>2610.98</v>
      </c>
      <c r="KP21" s="883">
        <v>2628.01</v>
      </c>
      <c r="KQ21" s="884">
        <v>2645.03</v>
      </c>
      <c r="KR21" s="885">
        <v>2661.4</v>
      </c>
      <c r="KS21" s="883">
        <v>2678.87</v>
      </c>
      <c r="KT21" s="883">
        <v>2696.34</v>
      </c>
      <c r="KU21" s="884">
        <v>2713.8</v>
      </c>
      <c r="KV21" s="885">
        <v>2730.59</v>
      </c>
      <c r="KW21" s="883">
        <v>2748.52</v>
      </c>
      <c r="KX21" s="883">
        <v>2766.44</v>
      </c>
      <c r="KY21" s="884">
        <v>2784.36</v>
      </c>
      <c r="KZ21" s="885">
        <v>2801.59</v>
      </c>
      <c r="LA21" s="883">
        <v>2819.98</v>
      </c>
      <c r="LB21" s="883">
        <v>2838.37</v>
      </c>
      <c r="LC21" s="884">
        <v>2856.76</v>
      </c>
      <c r="LD21" s="885">
        <v>2874.43</v>
      </c>
      <c r="LE21" s="883">
        <v>2893.3</v>
      </c>
      <c r="LF21" s="883">
        <v>2912.17</v>
      </c>
      <c r="LG21" s="884">
        <v>2931.03</v>
      </c>
      <c r="LH21" s="885">
        <v>2949.16</v>
      </c>
      <c r="LI21" s="883">
        <v>2968.52</v>
      </c>
      <c r="LJ21" s="883">
        <v>2987.88</v>
      </c>
      <c r="LK21" s="884">
        <v>3007.24</v>
      </c>
      <c r="LL21" s="885">
        <v>3025.84</v>
      </c>
      <c r="LM21" s="883">
        <v>3045.7</v>
      </c>
      <c r="LN21" s="883">
        <v>3065.57</v>
      </c>
      <c r="LO21" s="884">
        <v>3085.43</v>
      </c>
      <c r="LP21" s="885">
        <v>3104.52</v>
      </c>
      <c r="LQ21" s="883">
        <v>3124.89</v>
      </c>
      <c r="LR21" s="883">
        <v>3145.27</v>
      </c>
      <c r="LS21" s="884">
        <v>3165.65</v>
      </c>
      <c r="LT21" s="885">
        <v>3185.23</v>
      </c>
      <c r="LU21" s="883">
        <v>3206.14</v>
      </c>
      <c r="LV21" s="883">
        <v>3227.05</v>
      </c>
      <c r="LW21" s="884">
        <v>3247.96</v>
      </c>
      <c r="LX21" s="885">
        <v>3268.05</v>
      </c>
      <c r="LY21" s="883">
        <v>3289.5</v>
      </c>
      <c r="LZ21" s="883">
        <v>3310.95</v>
      </c>
      <c r="MA21" s="884">
        <v>3332.4</v>
      </c>
      <c r="MB21" s="885">
        <v>3353.02</v>
      </c>
      <c r="MC21" s="883">
        <v>3375.03</v>
      </c>
      <c r="MD21" s="883">
        <v>3397.04</v>
      </c>
      <c r="ME21" s="884">
        <v>3419.05</v>
      </c>
      <c r="MF21" s="885">
        <v>3440.2</v>
      </c>
      <c r="MG21" s="883">
        <v>3462.78</v>
      </c>
      <c r="MH21" s="883">
        <v>3485.36</v>
      </c>
      <c r="MI21" s="884">
        <v>3507.94</v>
      </c>
      <c r="MJ21" s="885">
        <v>3529.64</v>
      </c>
      <c r="MK21" s="883">
        <v>3552.81</v>
      </c>
      <c r="ML21" s="883">
        <v>3575.98</v>
      </c>
      <c r="MM21" s="884">
        <v>3599.15</v>
      </c>
      <c r="MN21" s="885">
        <v>3621.41</v>
      </c>
      <c r="MO21" s="883">
        <v>3645.18</v>
      </c>
      <c r="MP21" s="883">
        <v>3668.95</v>
      </c>
      <c r="MQ21" s="884">
        <v>3692.72</v>
      </c>
      <c r="MR21" s="885">
        <v>3715.57</v>
      </c>
      <c r="MS21" s="883">
        <v>3739.96</v>
      </c>
      <c r="MT21" s="883">
        <v>3764.35</v>
      </c>
      <c r="MU21" s="884">
        <v>3788.74</v>
      </c>
      <c r="MV21" s="885">
        <v>3812.17</v>
      </c>
      <c r="MW21" s="883">
        <v>3837.2</v>
      </c>
      <c r="MX21" s="883">
        <v>3862.22</v>
      </c>
      <c r="MY21" s="884">
        <v>3887.24</v>
      </c>
      <c r="MZ21" s="885">
        <v>3911.29</v>
      </c>
      <c r="NA21" s="883">
        <v>3936.96</v>
      </c>
      <c r="NB21" s="883">
        <v>3962.64</v>
      </c>
      <c r="NC21" s="884">
        <v>3988.31</v>
      </c>
      <c r="ND21" s="885">
        <v>4012.98</v>
      </c>
      <c r="NE21" s="883">
        <v>4039.32</v>
      </c>
      <c r="NF21" s="883">
        <v>4065.67</v>
      </c>
      <c r="NG21" s="884">
        <v>4092.01</v>
      </c>
      <c r="NH21" s="885">
        <v>4117.32</v>
      </c>
      <c r="NI21" s="883">
        <v>4144.3500000000004</v>
      </c>
      <c r="NJ21" s="883">
        <v>4171.37</v>
      </c>
      <c r="NK21" s="884">
        <v>4198.3999999999996</v>
      </c>
      <c r="NL21" s="885">
        <v>4224.37</v>
      </c>
      <c r="NM21" s="883">
        <v>4252.1000000000004</v>
      </c>
      <c r="NN21" s="883">
        <v>4279.83</v>
      </c>
      <c r="NO21" s="884">
        <v>4307.5600000000004</v>
      </c>
      <c r="NP21" s="885">
        <v>4334.21</v>
      </c>
      <c r="NQ21" s="883">
        <v>4362.6499999999996</v>
      </c>
      <c r="NR21" s="883">
        <v>4391.1000000000004</v>
      </c>
      <c r="NS21" s="884">
        <v>4419.55</v>
      </c>
      <c r="NT21" s="885">
        <v>4446.8900000000003</v>
      </c>
      <c r="NU21" s="883">
        <v>4476.08</v>
      </c>
      <c r="NV21" s="883">
        <v>4505.2700000000004</v>
      </c>
      <c r="NW21" s="884">
        <v>4534.46</v>
      </c>
      <c r="NX21" s="885">
        <v>4562.51</v>
      </c>
      <c r="NY21" s="883">
        <v>4592.46</v>
      </c>
      <c r="NZ21" s="883">
        <v>4622.41</v>
      </c>
      <c r="OA21" s="884">
        <v>4652.3599999999997</v>
      </c>
      <c r="OB21" s="885">
        <v>4681.1400000000003</v>
      </c>
      <c r="OC21" s="883">
        <v>4711.87</v>
      </c>
      <c r="OD21" s="883">
        <v>4742.59</v>
      </c>
      <c r="OE21" s="884">
        <v>4773.32</v>
      </c>
      <c r="OF21" s="885">
        <v>4802.8500000000004</v>
      </c>
      <c r="OG21" s="883">
        <v>4834.37</v>
      </c>
      <c r="OH21" s="883">
        <v>4865.8999999999996</v>
      </c>
      <c r="OI21" s="884">
        <v>4897.43</v>
      </c>
      <c r="OJ21" s="885">
        <v>4927.72</v>
      </c>
      <c r="OK21" s="883">
        <v>4960.07</v>
      </c>
      <c r="OL21" s="883">
        <v>4992.41</v>
      </c>
      <c r="OM21" s="884">
        <v>5024.76</v>
      </c>
      <c r="ON21" s="885">
        <v>5055.84</v>
      </c>
      <c r="OO21" s="883">
        <v>5089.03</v>
      </c>
      <c r="OP21" s="883">
        <v>5122.22</v>
      </c>
      <c r="OQ21" s="884">
        <v>5155.3999999999996</v>
      </c>
      <c r="OR21" s="885">
        <v>5187.3</v>
      </c>
      <c r="OS21" s="883">
        <v>5221.3500000000004</v>
      </c>
      <c r="OT21" s="883">
        <v>5255.39</v>
      </c>
      <c r="OU21" s="884">
        <v>5289.44</v>
      </c>
      <c r="OV21" s="885">
        <v>5322.17</v>
      </c>
      <c r="OW21" s="883">
        <v>5357.1</v>
      </c>
      <c r="OX21" s="883">
        <v>5392.03</v>
      </c>
      <c r="OY21" s="884">
        <v>5426.97</v>
      </c>
      <c r="OZ21" s="885">
        <v>5460.54</v>
      </c>
      <c r="PA21" s="883">
        <v>5496.38</v>
      </c>
      <c r="PB21" s="883">
        <v>5532.23</v>
      </c>
      <c r="PC21" s="884">
        <v>5568.07</v>
      </c>
      <c r="PD21" s="885">
        <v>5602.52</v>
      </c>
      <c r="PE21" s="883">
        <v>5639.29</v>
      </c>
      <c r="PF21" s="883">
        <v>5676.07</v>
      </c>
      <c r="PG21" s="884">
        <v>5712.84</v>
      </c>
      <c r="PH21" s="885">
        <v>5748.18</v>
      </c>
      <c r="PI21" s="883">
        <v>5785.91</v>
      </c>
      <c r="PJ21" s="883">
        <v>5823.64</v>
      </c>
      <c r="PK21" s="884">
        <v>5861.37</v>
      </c>
      <c r="PL21" s="885">
        <v>5897.63</v>
      </c>
      <c r="PM21" s="883">
        <v>5936.35</v>
      </c>
      <c r="PN21" s="883">
        <v>5975.06</v>
      </c>
      <c r="PO21" s="884">
        <v>6013.77</v>
      </c>
      <c r="PP21" s="885">
        <v>6050.97</v>
      </c>
      <c r="PQ21" s="883">
        <v>6090.69</v>
      </c>
      <c r="PR21" s="883">
        <v>6130.41</v>
      </c>
      <c r="PS21" s="884">
        <v>6170.13</v>
      </c>
      <c r="PT21" s="885">
        <v>6208.3</v>
      </c>
      <c r="PU21" s="883">
        <v>6249.05</v>
      </c>
      <c r="PV21" s="883">
        <v>6289.8</v>
      </c>
      <c r="PW21" s="884">
        <v>6330.55</v>
      </c>
      <c r="PX21" s="885">
        <v>6369.71</v>
      </c>
      <c r="PY21" s="883">
        <v>6411.52</v>
      </c>
      <c r="PZ21" s="883">
        <v>6453.33</v>
      </c>
      <c r="QA21" s="884">
        <v>6495.15</v>
      </c>
      <c r="QB21" s="885">
        <v>6535.33</v>
      </c>
      <c r="QC21" s="883">
        <v>6578.22</v>
      </c>
      <c r="QD21" s="883">
        <v>6621.12</v>
      </c>
      <c r="QE21" s="884">
        <v>6664.02</v>
      </c>
      <c r="QF21" s="885">
        <v>6705.24</v>
      </c>
      <c r="QG21" s="883">
        <v>6749.26</v>
      </c>
      <c r="QH21" s="883">
        <v>6793.27</v>
      </c>
      <c r="QI21" s="884">
        <v>6837.28</v>
      </c>
      <c r="QJ21" s="885">
        <v>6879.58</v>
      </c>
      <c r="QK21" s="883">
        <v>6924.74</v>
      </c>
      <c r="QL21" s="883">
        <v>6969.9</v>
      </c>
      <c r="QM21" s="884">
        <v>7015.05</v>
      </c>
      <c r="QN21" s="885">
        <v>7058.45</v>
      </c>
      <c r="QO21" s="883">
        <v>7104.78</v>
      </c>
      <c r="QP21" s="883">
        <v>7151.11</v>
      </c>
      <c r="QQ21" s="884">
        <v>7197.44</v>
      </c>
      <c r="QR21" s="885">
        <v>7241.97</v>
      </c>
      <c r="QS21" s="883">
        <v>7289.51</v>
      </c>
      <c r="QT21" s="883">
        <v>7337.04</v>
      </c>
      <c r="QU21" s="884">
        <v>7384.58</v>
      </c>
      <c r="QV21" s="885">
        <v>7430.26</v>
      </c>
      <c r="QW21" s="883">
        <v>7479.03</v>
      </c>
      <c r="QX21" s="883">
        <v>7527.81</v>
      </c>
      <c r="QY21" s="884">
        <v>7576.58</v>
      </c>
      <c r="QZ21" s="885">
        <v>7623.45</v>
      </c>
      <c r="RA21" s="883">
        <v>7673.49</v>
      </c>
      <c r="RB21" s="883">
        <v>7723.53</v>
      </c>
      <c r="RC21" s="884">
        <v>7773.57</v>
      </c>
      <c r="RD21" s="885">
        <v>7821.66</v>
      </c>
      <c r="RE21" s="883">
        <v>7873</v>
      </c>
      <c r="RF21" s="883">
        <v>7924.34</v>
      </c>
      <c r="RG21" s="884">
        <v>7975.68</v>
      </c>
      <c r="RH21" s="885">
        <v>8025.02</v>
      </c>
      <c r="RI21" s="883">
        <v>8077.7</v>
      </c>
      <c r="RJ21" s="883">
        <v>8130.37</v>
      </c>
      <c r="RK21" s="884">
        <v>8183.05</v>
      </c>
      <c r="RL21" s="885">
        <v>8233.67</v>
      </c>
      <c r="RM21" s="883">
        <v>8287.7199999999993</v>
      </c>
      <c r="RN21" s="883">
        <v>8341.76</v>
      </c>
      <c r="RO21" s="884">
        <v>8395.81</v>
      </c>
      <c r="RP21" s="885">
        <v>8447.75</v>
      </c>
      <c r="RQ21" s="883">
        <v>8503.2000000000007</v>
      </c>
      <c r="RR21" s="883">
        <v>8558.65</v>
      </c>
      <c r="RS21" s="884">
        <v>8614.1</v>
      </c>
      <c r="RT21" s="885">
        <v>8667.39</v>
      </c>
      <c r="RU21" s="883">
        <v>8724.2800000000007</v>
      </c>
      <c r="RV21" s="883">
        <v>8781.17</v>
      </c>
      <c r="RW21" s="884">
        <v>8838.07</v>
      </c>
      <c r="RX21" s="885">
        <v>8892.74</v>
      </c>
      <c r="RY21" s="883">
        <v>8951.11</v>
      </c>
      <c r="RZ21" s="883">
        <v>9009.48</v>
      </c>
      <c r="SA21" s="884">
        <v>9067.86</v>
      </c>
    </row>
    <row r="22" spans="1:497" s="521" customFormat="1">
      <c r="A22" s="685"/>
      <c r="B22" s="685"/>
      <c r="C22" s="685"/>
      <c r="D22" s="685"/>
      <c r="E22" s="647"/>
      <c r="F22" s="647"/>
      <c r="G22" s="621">
        <v>21</v>
      </c>
      <c r="H22" s="680" t="s">
        <v>88</v>
      </c>
      <c r="I22" s="640">
        <v>21</v>
      </c>
      <c r="J22" s="681" t="s">
        <v>317</v>
      </c>
      <c r="K22" s="791">
        <v>0.02</v>
      </c>
      <c r="L22" s="882">
        <v>262.51</v>
      </c>
      <c r="M22" s="883">
        <v>266.77</v>
      </c>
      <c r="N22" s="883">
        <v>278.85000000000002</v>
      </c>
      <c r="O22" s="884">
        <v>284.04000000000002</v>
      </c>
      <c r="P22" s="882">
        <v>287.68</v>
      </c>
      <c r="Q22" s="883">
        <v>293.48</v>
      </c>
      <c r="R22" s="883">
        <v>307.19</v>
      </c>
      <c r="S22" s="884">
        <v>311.48</v>
      </c>
      <c r="T22" s="885">
        <v>317.47000000000003</v>
      </c>
      <c r="U22" s="883">
        <v>319.47000000000003</v>
      </c>
      <c r="V22" s="883">
        <v>334.99</v>
      </c>
      <c r="W22" s="884">
        <v>336.48</v>
      </c>
      <c r="X22" s="885">
        <v>338.31</v>
      </c>
      <c r="Y22" s="883">
        <v>339.12</v>
      </c>
      <c r="Z22" s="883">
        <v>345.4</v>
      </c>
      <c r="AA22" s="884">
        <v>346.48</v>
      </c>
      <c r="AB22" s="885">
        <v>347.61</v>
      </c>
      <c r="AC22" s="883">
        <v>348.8</v>
      </c>
      <c r="AD22" s="883">
        <v>354.71</v>
      </c>
      <c r="AE22" s="884">
        <v>354.44</v>
      </c>
      <c r="AF22" s="885">
        <v>356.26</v>
      </c>
      <c r="AG22" s="883">
        <v>357.84</v>
      </c>
      <c r="AH22" s="883">
        <v>360.19</v>
      </c>
      <c r="AI22" s="884">
        <v>360.68</v>
      </c>
      <c r="AJ22" s="885">
        <v>361.64</v>
      </c>
      <c r="AK22" s="883">
        <v>364.59</v>
      </c>
      <c r="AL22" s="883">
        <v>366.87</v>
      </c>
      <c r="AM22" s="884">
        <v>366.99</v>
      </c>
      <c r="AN22" s="885">
        <v>370.06</v>
      </c>
      <c r="AO22" s="883">
        <v>371.75</v>
      </c>
      <c r="AP22" s="883">
        <v>376.2</v>
      </c>
      <c r="AQ22" s="884">
        <v>377.19</v>
      </c>
      <c r="AR22" s="885">
        <v>380.01</v>
      </c>
      <c r="AS22" s="883">
        <v>382.4</v>
      </c>
      <c r="AT22" s="883">
        <v>385.05</v>
      </c>
      <c r="AU22" s="884">
        <v>386.6</v>
      </c>
      <c r="AV22" s="885">
        <v>394.09</v>
      </c>
      <c r="AW22" s="883">
        <v>397.39</v>
      </c>
      <c r="AX22" s="883">
        <v>402.05</v>
      </c>
      <c r="AY22" s="884">
        <v>404.39</v>
      </c>
      <c r="AZ22" s="885">
        <v>408.11</v>
      </c>
      <c r="BA22" s="883">
        <v>411.77</v>
      </c>
      <c r="BB22" s="883">
        <v>417.43</v>
      </c>
      <c r="BC22" s="884">
        <v>418.79</v>
      </c>
      <c r="BD22" s="885">
        <v>421.46</v>
      </c>
      <c r="BE22" s="883">
        <v>424.52</v>
      </c>
      <c r="BF22" s="883">
        <v>427.62</v>
      </c>
      <c r="BG22" s="884">
        <v>429.07</v>
      </c>
      <c r="BH22" s="885">
        <v>431.08</v>
      </c>
      <c r="BI22" s="883">
        <v>437.09</v>
      </c>
      <c r="BJ22" s="883">
        <v>443.07</v>
      </c>
      <c r="BK22" s="884">
        <v>443.82</v>
      </c>
      <c r="BL22" s="885">
        <v>446.08</v>
      </c>
      <c r="BM22" s="883">
        <v>450.52</v>
      </c>
      <c r="BN22" s="883">
        <v>454.06</v>
      </c>
      <c r="BO22" s="884">
        <v>454.39</v>
      </c>
      <c r="BP22" s="885">
        <v>457.05</v>
      </c>
      <c r="BQ22" s="883">
        <v>460.68</v>
      </c>
      <c r="BR22" s="883">
        <v>462.35</v>
      </c>
      <c r="BS22" s="884">
        <v>463.56</v>
      </c>
      <c r="BT22" s="885">
        <v>465.83</v>
      </c>
      <c r="BU22" s="883">
        <v>471.98</v>
      </c>
      <c r="BV22" s="883">
        <v>479.09</v>
      </c>
      <c r="BW22" s="884">
        <v>479.43</v>
      </c>
      <c r="BX22" s="885">
        <v>482.58</v>
      </c>
      <c r="BY22" s="883">
        <v>486.02</v>
      </c>
      <c r="BZ22" s="883">
        <v>489.99</v>
      </c>
      <c r="CA22" s="884">
        <v>490.51</v>
      </c>
      <c r="CB22" s="885">
        <v>492.64</v>
      </c>
      <c r="CC22" s="883">
        <v>494.85</v>
      </c>
      <c r="CD22" s="883">
        <v>496.49</v>
      </c>
      <c r="CE22" s="884">
        <v>498.23</v>
      </c>
      <c r="CF22" s="885">
        <v>503.53</v>
      </c>
      <c r="CG22" s="883">
        <v>506.24</v>
      </c>
      <c r="CH22" s="883">
        <v>508.4</v>
      </c>
      <c r="CI22" s="884">
        <v>510.21</v>
      </c>
      <c r="CJ22" s="886">
        <v>514.77</v>
      </c>
      <c r="CK22" s="883">
        <v>520.48</v>
      </c>
      <c r="CL22" s="883">
        <v>525.80999999999995</v>
      </c>
      <c r="CM22" s="884">
        <v>526.51</v>
      </c>
      <c r="CN22" s="885">
        <v>527.91</v>
      </c>
      <c r="CO22" s="883">
        <v>531.22</v>
      </c>
      <c r="CP22" s="883">
        <v>534.34</v>
      </c>
      <c r="CQ22" s="884">
        <v>537.36</v>
      </c>
      <c r="CR22" s="885">
        <v>540.77</v>
      </c>
      <c r="CS22" s="883">
        <v>539.82000000000005</v>
      </c>
      <c r="CT22" s="883">
        <v>544.75</v>
      </c>
      <c r="CU22" s="884">
        <v>547.51</v>
      </c>
      <c r="CV22" s="882">
        <v>550.76</v>
      </c>
      <c r="CW22" s="883">
        <v>568.85</v>
      </c>
      <c r="CX22" s="883">
        <v>574.22</v>
      </c>
      <c r="CY22" s="884">
        <v>574.58000000000004</v>
      </c>
      <c r="CZ22" s="885">
        <v>580.20000000000005</v>
      </c>
      <c r="DA22" s="883">
        <v>585.04999999999995</v>
      </c>
      <c r="DB22" s="883">
        <v>585.17999999999995</v>
      </c>
      <c r="DC22" s="884">
        <v>588.23</v>
      </c>
      <c r="DD22" s="885">
        <v>593.35</v>
      </c>
      <c r="DE22" s="883">
        <v>597.41999999999996</v>
      </c>
      <c r="DF22" s="883">
        <v>605.82000000000005</v>
      </c>
      <c r="DG22" s="884">
        <v>610.94000000000005</v>
      </c>
      <c r="DH22" s="885">
        <v>619.98</v>
      </c>
      <c r="DI22" s="883">
        <v>626.28</v>
      </c>
      <c r="DJ22" s="883">
        <v>635.25</v>
      </c>
      <c r="DK22" s="884">
        <v>639.55999999999995</v>
      </c>
      <c r="DL22" s="885">
        <v>650.69000000000005</v>
      </c>
      <c r="DM22" s="883">
        <v>658.21</v>
      </c>
      <c r="DN22" s="883">
        <v>661.81</v>
      </c>
      <c r="DO22" s="884">
        <v>669.01</v>
      </c>
      <c r="DP22" s="885">
        <v>676.88</v>
      </c>
      <c r="DQ22" s="883">
        <v>686.56</v>
      </c>
      <c r="DR22" s="883">
        <v>696</v>
      </c>
      <c r="DS22" s="884">
        <v>698.14</v>
      </c>
      <c r="DT22" s="885">
        <v>700.69</v>
      </c>
      <c r="DU22" s="883">
        <v>705.47</v>
      </c>
      <c r="DV22" s="883">
        <v>713.5</v>
      </c>
      <c r="DW22" s="884">
        <v>717.74</v>
      </c>
      <c r="DX22" s="885">
        <v>727.05</v>
      </c>
      <c r="DY22" s="883">
        <v>730.99</v>
      </c>
      <c r="DZ22" s="883">
        <v>740.35</v>
      </c>
      <c r="EA22" s="884">
        <v>741.15</v>
      </c>
      <c r="EB22" s="885">
        <v>747.83</v>
      </c>
      <c r="EC22" s="883">
        <v>748.86</v>
      </c>
      <c r="ED22" s="883">
        <v>765.59</v>
      </c>
      <c r="EE22" s="884">
        <v>766.53</v>
      </c>
      <c r="EF22" s="885">
        <v>771.39</v>
      </c>
      <c r="EG22" s="883">
        <v>778.88</v>
      </c>
      <c r="EH22" s="883">
        <v>787.89</v>
      </c>
      <c r="EI22" s="884">
        <v>789.66</v>
      </c>
      <c r="EJ22" s="885">
        <v>795.15</v>
      </c>
      <c r="EK22" s="883">
        <v>798.73</v>
      </c>
      <c r="EL22" s="883">
        <v>806.02</v>
      </c>
      <c r="EM22" s="884">
        <v>807.05</v>
      </c>
      <c r="EN22" s="885">
        <v>812.95</v>
      </c>
      <c r="EO22" s="883">
        <v>815.76</v>
      </c>
      <c r="EP22" s="883">
        <v>828.49</v>
      </c>
      <c r="EQ22" s="884">
        <v>829.61</v>
      </c>
      <c r="ER22" s="885">
        <v>834.45</v>
      </c>
      <c r="ES22" s="883">
        <v>837.27</v>
      </c>
      <c r="ET22" s="883">
        <v>845.68</v>
      </c>
      <c r="EU22" s="884">
        <v>846.05</v>
      </c>
      <c r="EV22" s="885">
        <v>852.65</v>
      </c>
      <c r="EW22" s="883">
        <v>855.4</v>
      </c>
      <c r="EX22" s="883">
        <v>864.56</v>
      </c>
      <c r="EY22" s="884">
        <v>866.46</v>
      </c>
      <c r="EZ22" s="885">
        <v>871.59</v>
      </c>
      <c r="FA22" s="883">
        <v>874.2</v>
      </c>
      <c r="FB22" s="883">
        <v>886.42</v>
      </c>
      <c r="FC22" s="884">
        <v>885.91</v>
      </c>
      <c r="FD22" s="885">
        <v>890.36</v>
      </c>
      <c r="FE22" s="883">
        <v>893.94</v>
      </c>
      <c r="FF22" s="883">
        <v>906.3</v>
      </c>
      <c r="FG22" s="884">
        <v>907.51</v>
      </c>
      <c r="FH22" s="885">
        <v>897.47</v>
      </c>
      <c r="FI22" s="883">
        <v>901.83</v>
      </c>
      <c r="FJ22" s="883">
        <v>911.64</v>
      </c>
      <c r="FK22" s="884">
        <v>928.49</v>
      </c>
      <c r="FL22" s="885">
        <v>936.64</v>
      </c>
      <c r="FM22" s="883">
        <v>941.4</v>
      </c>
      <c r="FN22" s="883">
        <v>958.55</v>
      </c>
      <c r="FO22" s="884">
        <v>959.67</v>
      </c>
      <c r="FP22" s="885">
        <v>965.66</v>
      </c>
      <c r="FQ22" s="883">
        <v>969.51</v>
      </c>
      <c r="FR22" s="883">
        <v>972.29</v>
      </c>
      <c r="FS22" s="884">
        <v>974.95</v>
      </c>
      <c r="FT22" s="885">
        <v>983.87</v>
      </c>
      <c r="FU22" s="883">
        <v>1000.49</v>
      </c>
      <c r="FV22" s="883">
        <v>1022.6</v>
      </c>
      <c r="FW22" s="884">
        <v>1039.2</v>
      </c>
      <c r="FX22" s="885">
        <v>1050.4100000000001</v>
      </c>
      <c r="FY22" s="883">
        <v>1070.45</v>
      </c>
      <c r="FZ22" s="883">
        <v>1082.54</v>
      </c>
      <c r="GA22" s="884">
        <v>1103.2</v>
      </c>
      <c r="GB22" s="885">
        <v>1129.3800000000001</v>
      </c>
      <c r="GC22" s="883">
        <v>1137.3599999999999</v>
      </c>
      <c r="GD22" s="883">
        <v>1163.6300000000001</v>
      </c>
      <c r="GE22" s="884">
        <v>1170.6300000000001</v>
      </c>
      <c r="GF22" s="885">
        <v>1185.3699999999999</v>
      </c>
      <c r="GG22" s="883">
        <v>1191.31</v>
      </c>
      <c r="GH22" s="883">
        <v>1203.51</v>
      </c>
      <c r="GI22" s="884">
        <v>1212.3900000000001</v>
      </c>
      <c r="GJ22" s="885">
        <v>1225.77</v>
      </c>
      <c r="GK22" s="883">
        <v>1231.0899999999999</v>
      </c>
      <c r="GL22" s="883">
        <v>1237.8599999999999</v>
      </c>
      <c r="GM22" s="884">
        <v>1245.9100000000001</v>
      </c>
      <c r="GN22" s="885">
        <v>1253.95</v>
      </c>
      <c r="GO22" s="883">
        <v>1262</v>
      </c>
      <c r="GP22" s="883">
        <v>1270.04</v>
      </c>
      <c r="GQ22" s="884">
        <v>1282.3499999999999</v>
      </c>
      <c r="GR22" s="885">
        <v>1287.3499999999999</v>
      </c>
      <c r="GS22" s="883">
        <v>1295.81</v>
      </c>
      <c r="GT22" s="883">
        <v>1304.26</v>
      </c>
      <c r="GU22" s="884">
        <v>1312.71</v>
      </c>
      <c r="GV22" s="885">
        <v>1320.83</v>
      </c>
      <c r="GW22" s="883">
        <v>1329.5</v>
      </c>
      <c r="GX22" s="883">
        <v>1338.17</v>
      </c>
      <c r="GY22" s="884">
        <v>1346.84</v>
      </c>
      <c r="GZ22" s="885">
        <v>1355.17</v>
      </c>
      <c r="HA22" s="883">
        <v>1364.06</v>
      </c>
      <c r="HB22" s="883">
        <v>1372.96</v>
      </c>
      <c r="HC22" s="884">
        <v>1381.85</v>
      </c>
      <c r="HD22" s="885">
        <v>1390.4</v>
      </c>
      <c r="HE22" s="883">
        <v>1399.53</v>
      </c>
      <c r="HF22" s="883">
        <v>1408.66</v>
      </c>
      <c r="HG22" s="884">
        <v>1417.78</v>
      </c>
      <c r="HH22" s="885">
        <v>1426.55</v>
      </c>
      <c r="HI22" s="883">
        <v>1435.92</v>
      </c>
      <c r="HJ22" s="883">
        <v>1445.28</v>
      </c>
      <c r="HK22" s="884">
        <v>1454.64</v>
      </c>
      <c r="HL22" s="885">
        <v>1463.64</v>
      </c>
      <c r="HM22" s="883">
        <v>1473.25</v>
      </c>
      <c r="HN22" s="883">
        <v>1482.86</v>
      </c>
      <c r="HO22" s="884">
        <v>1492.46</v>
      </c>
      <c r="HP22" s="885">
        <v>1501.7</v>
      </c>
      <c r="HQ22" s="883">
        <v>1511.55</v>
      </c>
      <c r="HR22" s="883">
        <v>1521.41</v>
      </c>
      <c r="HS22" s="884">
        <v>1531.27</v>
      </c>
      <c r="HT22" s="885">
        <v>1540.74</v>
      </c>
      <c r="HU22" s="883">
        <v>1550.85</v>
      </c>
      <c r="HV22" s="883">
        <v>1560.97</v>
      </c>
      <c r="HW22" s="884">
        <v>1571.08</v>
      </c>
      <c r="HX22" s="885">
        <v>1580.8</v>
      </c>
      <c r="HY22" s="883">
        <v>1591.18</v>
      </c>
      <c r="HZ22" s="883">
        <v>1601.55</v>
      </c>
      <c r="IA22" s="884">
        <v>1611.93</v>
      </c>
      <c r="IB22" s="885">
        <v>1621.9</v>
      </c>
      <c r="IC22" s="883">
        <v>1632.55</v>
      </c>
      <c r="ID22" s="883">
        <v>1643.19</v>
      </c>
      <c r="IE22" s="884">
        <v>1653.84</v>
      </c>
      <c r="IF22" s="885">
        <v>1664.07</v>
      </c>
      <c r="IG22" s="883">
        <v>1674.99</v>
      </c>
      <c r="IH22" s="883">
        <v>1685.92</v>
      </c>
      <c r="II22" s="884">
        <v>1696.84</v>
      </c>
      <c r="IJ22" s="885">
        <v>1707.34</v>
      </c>
      <c r="IK22" s="883">
        <v>1718.54</v>
      </c>
      <c r="IL22" s="883">
        <v>1729.75</v>
      </c>
      <c r="IM22" s="884">
        <v>1740.96</v>
      </c>
      <c r="IN22" s="885">
        <v>1751.73</v>
      </c>
      <c r="IO22" s="883">
        <v>1763.23</v>
      </c>
      <c r="IP22" s="883">
        <v>1774.72</v>
      </c>
      <c r="IQ22" s="884">
        <v>1786.22</v>
      </c>
      <c r="IR22" s="885">
        <v>1797.27</v>
      </c>
      <c r="IS22" s="883">
        <v>1809.07</v>
      </c>
      <c r="IT22" s="883">
        <v>1820.87</v>
      </c>
      <c r="IU22" s="884">
        <v>1832.66</v>
      </c>
      <c r="IV22" s="885">
        <v>1844</v>
      </c>
      <c r="IW22" s="883">
        <v>1856.11</v>
      </c>
      <c r="IX22" s="883">
        <v>1868.21</v>
      </c>
      <c r="IY22" s="884">
        <v>1880.31</v>
      </c>
      <c r="IZ22" s="885">
        <v>1891.95</v>
      </c>
      <c r="JA22" s="883">
        <v>1904.36</v>
      </c>
      <c r="JB22" s="883">
        <v>1916.78</v>
      </c>
      <c r="JC22" s="884">
        <v>1929.2</v>
      </c>
      <c r="JD22" s="885">
        <v>1941.14</v>
      </c>
      <c r="JE22" s="883">
        <v>1953.88</v>
      </c>
      <c r="JF22" s="883">
        <v>1966.62</v>
      </c>
      <c r="JG22" s="884">
        <v>1979.36</v>
      </c>
      <c r="JH22" s="885">
        <v>1991.61</v>
      </c>
      <c r="JI22" s="883">
        <v>2004.68</v>
      </c>
      <c r="JJ22" s="883">
        <v>2017.75</v>
      </c>
      <c r="JK22" s="884">
        <v>2030.82</v>
      </c>
      <c r="JL22" s="885">
        <v>2043.39</v>
      </c>
      <c r="JM22" s="883">
        <v>2056.8000000000002</v>
      </c>
      <c r="JN22" s="883">
        <v>2070.21</v>
      </c>
      <c r="JO22" s="884">
        <v>2083.63</v>
      </c>
      <c r="JP22" s="885">
        <v>2096.52</v>
      </c>
      <c r="JQ22" s="883">
        <v>2110.2800000000002</v>
      </c>
      <c r="JR22" s="883">
        <v>2124.04</v>
      </c>
      <c r="JS22" s="884">
        <v>2137.8000000000002</v>
      </c>
      <c r="JT22" s="885">
        <v>2151.0300000000002</v>
      </c>
      <c r="JU22" s="883">
        <v>2165.14</v>
      </c>
      <c r="JV22" s="883">
        <v>2179.2600000000002</v>
      </c>
      <c r="JW22" s="884">
        <v>2193.38</v>
      </c>
      <c r="JX22" s="885">
        <v>2206.9499999999998</v>
      </c>
      <c r="JY22" s="883">
        <v>2221.44</v>
      </c>
      <c r="JZ22" s="883">
        <v>2235.92</v>
      </c>
      <c r="KA22" s="884">
        <v>2250.41</v>
      </c>
      <c r="KB22" s="885">
        <v>2264.33</v>
      </c>
      <c r="KC22" s="883">
        <v>2279.1999999999998</v>
      </c>
      <c r="KD22" s="883">
        <v>2294.06</v>
      </c>
      <c r="KE22" s="884">
        <v>2308.92</v>
      </c>
      <c r="KF22" s="885">
        <v>2323.21</v>
      </c>
      <c r="KG22" s="883">
        <v>2338.4499999999998</v>
      </c>
      <c r="KH22" s="883">
        <v>2353.6999999999998</v>
      </c>
      <c r="KI22" s="884">
        <v>2368.9499999999998</v>
      </c>
      <c r="KJ22" s="885">
        <v>2383.61</v>
      </c>
      <c r="KK22" s="883">
        <v>2399.25</v>
      </c>
      <c r="KL22" s="883">
        <v>2414.9</v>
      </c>
      <c r="KM22" s="884">
        <v>2430.5500000000002</v>
      </c>
      <c r="KN22" s="885">
        <v>2445.58</v>
      </c>
      <c r="KO22" s="883">
        <v>2461.64</v>
      </c>
      <c r="KP22" s="883">
        <v>2477.69</v>
      </c>
      <c r="KQ22" s="884">
        <v>2493.7399999999998</v>
      </c>
      <c r="KR22" s="885">
        <v>2509.17</v>
      </c>
      <c r="KS22" s="883">
        <v>2525.64</v>
      </c>
      <c r="KT22" s="883">
        <v>2542.11</v>
      </c>
      <c r="KU22" s="884">
        <v>2558.58</v>
      </c>
      <c r="KV22" s="885">
        <v>2574.41</v>
      </c>
      <c r="KW22" s="883">
        <v>2591.3000000000002</v>
      </c>
      <c r="KX22" s="883">
        <v>2608.1999999999998</v>
      </c>
      <c r="KY22" s="884">
        <v>2625.1</v>
      </c>
      <c r="KZ22" s="885">
        <v>2641.34</v>
      </c>
      <c r="LA22" s="883">
        <v>2658.68</v>
      </c>
      <c r="LB22" s="883">
        <v>2676.02</v>
      </c>
      <c r="LC22" s="884">
        <v>2693.35</v>
      </c>
      <c r="LD22" s="885">
        <v>2710.02</v>
      </c>
      <c r="LE22" s="883">
        <v>2727.8</v>
      </c>
      <c r="LF22" s="883">
        <v>2745.59</v>
      </c>
      <c r="LG22" s="884">
        <v>2763.38</v>
      </c>
      <c r="LH22" s="885">
        <v>2780.48</v>
      </c>
      <c r="LI22" s="883">
        <v>2798.73</v>
      </c>
      <c r="LJ22" s="883">
        <v>2816.98</v>
      </c>
      <c r="LK22" s="884">
        <v>2835.23</v>
      </c>
      <c r="LL22" s="885">
        <v>2852.77</v>
      </c>
      <c r="LM22" s="883">
        <v>2871.49</v>
      </c>
      <c r="LN22" s="883">
        <v>2890.22</v>
      </c>
      <c r="LO22" s="884">
        <v>2908.94</v>
      </c>
      <c r="LP22" s="885">
        <v>2926.94</v>
      </c>
      <c r="LQ22" s="883">
        <v>2946.15</v>
      </c>
      <c r="LR22" s="883">
        <v>2965.36</v>
      </c>
      <c r="LS22" s="884">
        <v>2984.58</v>
      </c>
      <c r="LT22" s="885">
        <v>3003.04</v>
      </c>
      <c r="LU22" s="883">
        <v>3022.75</v>
      </c>
      <c r="LV22" s="883">
        <v>3042.46</v>
      </c>
      <c r="LW22" s="884">
        <v>3062.18</v>
      </c>
      <c r="LX22" s="885">
        <v>3081.12</v>
      </c>
      <c r="LY22" s="883">
        <v>3101.34</v>
      </c>
      <c r="LZ22" s="883">
        <v>3121.57</v>
      </c>
      <c r="MA22" s="884">
        <v>3141.79</v>
      </c>
      <c r="MB22" s="885">
        <v>3161.23</v>
      </c>
      <c r="MC22" s="883">
        <v>3181.98</v>
      </c>
      <c r="MD22" s="883">
        <v>3202.73</v>
      </c>
      <c r="ME22" s="884">
        <v>3223.48</v>
      </c>
      <c r="MF22" s="885">
        <v>3243.42</v>
      </c>
      <c r="MG22" s="883">
        <v>3264.71</v>
      </c>
      <c r="MH22" s="883">
        <v>3286</v>
      </c>
      <c r="MI22" s="884">
        <v>3307.29</v>
      </c>
      <c r="MJ22" s="885">
        <v>3327.75</v>
      </c>
      <c r="MK22" s="883">
        <v>3349.59</v>
      </c>
      <c r="ML22" s="883">
        <v>3371.44</v>
      </c>
      <c r="MM22" s="884">
        <v>3393.28</v>
      </c>
      <c r="MN22" s="885">
        <v>3414.27</v>
      </c>
      <c r="MO22" s="883">
        <v>3436.68</v>
      </c>
      <c r="MP22" s="883">
        <v>3459.09</v>
      </c>
      <c r="MQ22" s="884">
        <v>3481.5</v>
      </c>
      <c r="MR22" s="885">
        <v>3503.04</v>
      </c>
      <c r="MS22" s="883">
        <v>3526.04</v>
      </c>
      <c r="MT22" s="883">
        <v>3549.03</v>
      </c>
      <c r="MU22" s="884">
        <v>3572.02</v>
      </c>
      <c r="MV22" s="885">
        <v>3594.12</v>
      </c>
      <c r="MW22" s="883">
        <v>3617.71</v>
      </c>
      <c r="MX22" s="883">
        <v>3641.3</v>
      </c>
      <c r="MY22" s="884">
        <v>3664.9</v>
      </c>
      <c r="MZ22" s="885">
        <v>3687.57</v>
      </c>
      <c r="NA22" s="883">
        <v>3711.77</v>
      </c>
      <c r="NB22" s="883">
        <v>3735.98</v>
      </c>
      <c r="NC22" s="884">
        <v>3760.18</v>
      </c>
      <c r="ND22" s="885">
        <v>3783.45</v>
      </c>
      <c r="NE22" s="883">
        <v>3808.28</v>
      </c>
      <c r="NF22" s="883">
        <v>3833.11</v>
      </c>
      <c r="NG22" s="884">
        <v>3857.95</v>
      </c>
      <c r="NH22" s="885">
        <v>3881.81</v>
      </c>
      <c r="NI22" s="883">
        <v>3907.29</v>
      </c>
      <c r="NJ22" s="883">
        <v>3932.78</v>
      </c>
      <c r="NK22" s="884">
        <v>3958.26</v>
      </c>
      <c r="NL22" s="885">
        <v>3982.74</v>
      </c>
      <c r="NM22" s="883">
        <v>4008.88</v>
      </c>
      <c r="NN22" s="883">
        <v>4035.03</v>
      </c>
      <c r="NO22" s="884">
        <v>4061.17</v>
      </c>
      <c r="NP22" s="885">
        <v>4086.29</v>
      </c>
      <c r="NQ22" s="883">
        <v>4113.12</v>
      </c>
      <c r="NR22" s="883">
        <v>4139.9399999999996</v>
      </c>
      <c r="NS22" s="884">
        <v>4166.76</v>
      </c>
      <c r="NT22" s="885">
        <v>4192.54</v>
      </c>
      <c r="NU22" s="883">
        <v>4220.0600000000004</v>
      </c>
      <c r="NV22" s="883">
        <v>4247.58</v>
      </c>
      <c r="NW22" s="884">
        <v>4275.1000000000004</v>
      </c>
      <c r="NX22" s="885">
        <v>4301.54</v>
      </c>
      <c r="NY22" s="883">
        <v>4329.78</v>
      </c>
      <c r="NZ22" s="883">
        <v>4358.01</v>
      </c>
      <c r="OA22" s="884">
        <v>4386.25</v>
      </c>
      <c r="OB22" s="885">
        <v>4413.38</v>
      </c>
      <c r="OC22" s="883">
        <v>4442.3500000000004</v>
      </c>
      <c r="OD22" s="883">
        <v>4471.32</v>
      </c>
      <c r="OE22" s="884">
        <v>4500.29</v>
      </c>
      <c r="OF22" s="885">
        <v>4528.13</v>
      </c>
      <c r="OG22" s="883">
        <v>4557.8500000000004</v>
      </c>
      <c r="OH22" s="883">
        <v>4587.58</v>
      </c>
      <c r="OI22" s="884">
        <v>4617.3</v>
      </c>
      <c r="OJ22" s="885">
        <v>4645.8599999999997</v>
      </c>
      <c r="OK22" s="883">
        <v>4676.3599999999997</v>
      </c>
      <c r="OL22" s="883">
        <v>4706.8500000000004</v>
      </c>
      <c r="OM22" s="884">
        <v>4737.3500000000004</v>
      </c>
      <c r="ON22" s="885">
        <v>4766.6499999999996</v>
      </c>
      <c r="OO22" s="883">
        <v>4797.9399999999996</v>
      </c>
      <c r="OP22" s="883">
        <v>4829.2299999999996</v>
      </c>
      <c r="OQ22" s="884">
        <v>4860.5200000000004</v>
      </c>
      <c r="OR22" s="885">
        <v>4890.59</v>
      </c>
      <c r="OS22" s="883">
        <v>4922.6899999999996</v>
      </c>
      <c r="OT22" s="883">
        <v>4954.79</v>
      </c>
      <c r="OU22" s="884">
        <v>4986.8900000000003</v>
      </c>
      <c r="OV22" s="885">
        <v>5017.74</v>
      </c>
      <c r="OW22" s="883">
        <v>5050.68</v>
      </c>
      <c r="OX22" s="883">
        <v>5083.62</v>
      </c>
      <c r="OY22" s="884">
        <v>5116.55</v>
      </c>
      <c r="OZ22" s="885">
        <v>5148.2</v>
      </c>
      <c r="PA22" s="883">
        <v>5182</v>
      </c>
      <c r="PB22" s="883">
        <v>5215.79</v>
      </c>
      <c r="PC22" s="884">
        <v>5249.58</v>
      </c>
      <c r="PD22" s="885">
        <v>5282.06</v>
      </c>
      <c r="PE22" s="883">
        <v>5316.73</v>
      </c>
      <c r="PF22" s="883">
        <v>5351.4</v>
      </c>
      <c r="PG22" s="884">
        <v>5386.07</v>
      </c>
      <c r="PH22" s="885">
        <v>5419.39</v>
      </c>
      <c r="PI22" s="883">
        <v>5454.96</v>
      </c>
      <c r="PJ22" s="883">
        <v>5490.54</v>
      </c>
      <c r="PK22" s="884">
        <v>5526.11</v>
      </c>
      <c r="PL22" s="885">
        <v>5560.3</v>
      </c>
      <c r="PM22" s="883">
        <v>5596.79</v>
      </c>
      <c r="PN22" s="883">
        <v>5633.29</v>
      </c>
      <c r="PO22" s="884">
        <v>5669.79</v>
      </c>
      <c r="PP22" s="885">
        <v>5704.86</v>
      </c>
      <c r="PQ22" s="883">
        <v>5742.31</v>
      </c>
      <c r="PR22" s="883">
        <v>5779.76</v>
      </c>
      <c r="PS22" s="884">
        <v>5817.2</v>
      </c>
      <c r="PT22" s="885">
        <v>5853.19</v>
      </c>
      <c r="PU22" s="883">
        <v>5891.61</v>
      </c>
      <c r="PV22" s="883">
        <v>5930.03</v>
      </c>
      <c r="PW22" s="884">
        <v>5968.45</v>
      </c>
      <c r="PX22" s="885">
        <v>6005.37</v>
      </c>
      <c r="PY22" s="883">
        <v>6044.79</v>
      </c>
      <c r="PZ22" s="883">
        <v>6084.21</v>
      </c>
      <c r="QA22" s="884">
        <v>6123.63</v>
      </c>
      <c r="QB22" s="885">
        <v>6161.51</v>
      </c>
      <c r="QC22" s="883">
        <v>6201.96</v>
      </c>
      <c r="QD22" s="883">
        <v>6242.4</v>
      </c>
      <c r="QE22" s="884">
        <v>6282.84</v>
      </c>
      <c r="QF22" s="885">
        <v>6321.71</v>
      </c>
      <c r="QG22" s="883">
        <v>6363.21</v>
      </c>
      <c r="QH22" s="883">
        <v>6404.7</v>
      </c>
      <c r="QI22" s="884">
        <v>6446.2</v>
      </c>
      <c r="QJ22" s="885">
        <v>6486.08</v>
      </c>
      <c r="QK22" s="883">
        <v>6528.65</v>
      </c>
      <c r="QL22" s="883">
        <v>6571.22</v>
      </c>
      <c r="QM22" s="884">
        <v>6613.8</v>
      </c>
      <c r="QN22" s="885">
        <v>6654.71</v>
      </c>
      <c r="QO22" s="883">
        <v>6698.4</v>
      </c>
      <c r="QP22" s="883">
        <v>6742.08</v>
      </c>
      <c r="QQ22" s="884">
        <v>6785.76</v>
      </c>
      <c r="QR22" s="885">
        <v>6827.74</v>
      </c>
      <c r="QS22" s="883">
        <v>6872.55</v>
      </c>
      <c r="QT22" s="883">
        <v>6917.37</v>
      </c>
      <c r="QU22" s="884">
        <v>6962.19</v>
      </c>
      <c r="QV22" s="885">
        <v>7005.26</v>
      </c>
      <c r="QW22" s="883">
        <v>7051.24</v>
      </c>
      <c r="QX22" s="883">
        <v>7097.22</v>
      </c>
      <c r="QY22" s="884">
        <v>7143.2</v>
      </c>
      <c r="QZ22" s="885">
        <v>7187.39</v>
      </c>
      <c r="RA22" s="883">
        <v>7234.57</v>
      </c>
      <c r="RB22" s="883">
        <v>7281.75</v>
      </c>
      <c r="RC22" s="884">
        <v>7328.93</v>
      </c>
      <c r="RD22" s="885">
        <v>7374.27</v>
      </c>
      <c r="RE22" s="883">
        <v>7422.67</v>
      </c>
      <c r="RF22" s="883">
        <v>7471.08</v>
      </c>
      <c r="RG22" s="884">
        <v>7519.48</v>
      </c>
      <c r="RH22" s="885">
        <v>7566</v>
      </c>
      <c r="RI22" s="883">
        <v>7615.66</v>
      </c>
      <c r="RJ22" s="883">
        <v>7665.32</v>
      </c>
      <c r="RK22" s="884">
        <v>7714.99</v>
      </c>
      <c r="RL22" s="885">
        <v>7762.71</v>
      </c>
      <c r="RM22" s="883">
        <v>7813.67</v>
      </c>
      <c r="RN22" s="883">
        <v>7864.62</v>
      </c>
      <c r="RO22" s="884">
        <v>7915.58</v>
      </c>
      <c r="RP22" s="885">
        <v>7964.54</v>
      </c>
      <c r="RQ22" s="883">
        <v>8016.82</v>
      </c>
      <c r="RR22" s="883">
        <v>8069.1</v>
      </c>
      <c r="RS22" s="884">
        <v>8121.38</v>
      </c>
      <c r="RT22" s="885">
        <v>8171.62</v>
      </c>
      <c r="RU22" s="883">
        <v>8225.26</v>
      </c>
      <c r="RV22" s="883">
        <v>8278.9</v>
      </c>
      <c r="RW22" s="884">
        <v>8332.5400000000009</v>
      </c>
      <c r="RX22" s="885">
        <v>8384.08</v>
      </c>
      <c r="RY22" s="883">
        <v>8439.1200000000008</v>
      </c>
      <c r="RZ22" s="883">
        <v>8494.15</v>
      </c>
      <c r="SA22" s="884">
        <v>8549.18</v>
      </c>
    </row>
    <row r="23" spans="1:497" s="521" customFormat="1">
      <c r="A23" s="685"/>
      <c r="B23" s="646" t="s">
        <v>427</v>
      </c>
      <c r="C23" s="646"/>
      <c r="D23" s="646"/>
      <c r="E23" s="646"/>
      <c r="F23" s="647"/>
      <c r="G23" s="621">
        <v>22</v>
      </c>
      <c r="H23" s="680" t="s">
        <v>89</v>
      </c>
      <c r="I23" s="640">
        <v>22</v>
      </c>
      <c r="J23" s="681" t="s">
        <v>318</v>
      </c>
      <c r="K23" s="791">
        <v>0.02</v>
      </c>
      <c r="L23" s="882">
        <v>269.79000000000002</v>
      </c>
      <c r="M23" s="883">
        <v>273.86</v>
      </c>
      <c r="N23" s="883">
        <v>281.33999999999997</v>
      </c>
      <c r="O23" s="884">
        <v>285.41000000000003</v>
      </c>
      <c r="P23" s="882">
        <v>291.55</v>
      </c>
      <c r="Q23" s="883">
        <v>298.07</v>
      </c>
      <c r="R23" s="883">
        <v>308.20999999999998</v>
      </c>
      <c r="S23" s="884">
        <v>311.18</v>
      </c>
      <c r="T23" s="885">
        <v>314.92</v>
      </c>
      <c r="U23" s="883">
        <v>316.12</v>
      </c>
      <c r="V23" s="883">
        <v>324.52999999999997</v>
      </c>
      <c r="W23" s="884">
        <v>324.95</v>
      </c>
      <c r="X23" s="885">
        <v>325.26</v>
      </c>
      <c r="Y23" s="883">
        <v>328.39</v>
      </c>
      <c r="Z23" s="883">
        <v>333.91</v>
      </c>
      <c r="AA23" s="884">
        <v>335.74</v>
      </c>
      <c r="AB23" s="885">
        <v>336.79</v>
      </c>
      <c r="AC23" s="883">
        <v>340</v>
      </c>
      <c r="AD23" s="883">
        <v>343.84</v>
      </c>
      <c r="AE23" s="884">
        <v>343.63</v>
      </c>
      <c r="AF23" s="885">
        <v>344.18</v>
      </c>
      <c r="AG23" s="883">
        <v>345.83</v>
      </c>
      <c r="AH23" s="883">
        <v>347.56</v>
      </c>
      <c r="AI23" s="884">
        <v>346.91</v>
      </c>
      <c r="AJ23" s="885">
        <v>345.43</v>
      </c>
      <c r="AK23" s="883">
        <v>347.52</v>
      </c>
      <c r="AL23" s="883">
        <v>347.92</v>
      </c>
      <c r="AM23" s="884">
        <v>348.46</v>
      </c>
      <c r="AN23" s="885">
        <v>349.49</v>
      </c>
      <c r="AO23" s="883">
        <v>351.39</v>
      </c>
      <c r="AP23" s="883">
        <v>354.69</v>
      </c>
      <c r="AQ23" s="884">
        <v>357.81</v>
      </c>
      <c r="AR23" s="885">
        <v>362.28</v>
      </c>
      <c r="AS23" s="883">
        <v>368.41</v>
      </c>
      <c r="AT23" s="883">
        <v>372.76</v>
      </c>
      <c r="AU23" s="884">
        <v>374.35</v>
      </c>
      <c r="AV23" s="885">
        <v>378.56</v>
      </c>
      <c r="AW23" s="883">
        <v>383.86</v>
      </c>
      <c r="AX23" s="883">
        <v>385.02</v>
      </c>
      <c r="AY23" s="884">
        <v>385.11</v>
      </c>
      <c r="AZ23" s="885">
        <v>383.69</v>
      </c>
      <c r="BA23" s="883">
        <v>386</v>
      </c>
      <c r="BB23" s="883">
        <v>388.53</v>
      </c>
      <c r="BC23" s="884">
        <v>388.78</v>
      </c>
      <c r="BD23" s="885">
        <v>390.85</v>
      </c>
      <c r="BE23" s="883">
        <v>391.74</v>
      </c>
      <c r="BF23" s="883">
        <v>394.01</v>
      </c>
      <c r="BG23" s="884">
        <v>392.82</v>
      </c>
      <c r="BH23" s="885">
        <v>395.72</v>
      </c>
      <c r="BI23" s="883">
        <v>399.85</v>
      </c>
      <c r="BJ23" s="883">
        <v>400.53</v>
      </c>
      <c r="BK23" s="884">
        <v>400.17</v>
      </c>
      <c r="BL23" s="885">
        <v>403.93</v>
      </c>
      <c r="BM23" s="883">
        <v>411.62</v>
      </c>
      <c r="BN23" s="883">
        <v>411.97</v>
      </c>
      <c r="BO23" s="884">
        <v>415.02</v>
      </c>
      <c r="BP23" s="885">
        <v>421.19</v>
      </c>
      <c r="BQ23" s="883">
        <v>423.94</v>
      </c>
      <c r="BR23" s="883">
        <v>426.49</v>
      </c>
      <c r="BS23" s="884">
        <v>428.02</v>
      </c>
      <c r="BT23" s="885">
        <v>433.65</v>
      </c>
      <c r="BU23" s="883">
        <v>440</v>
      </c>
      <c r="BV23" s="883">
        <v>442.92</v>
      </c>
      <c r="BW23" s="884">
        <v>442.3</v>
      </c>
      <c r="BX23" s="885">
        <v>441.66</v>
      </c>
      <c r="BY23" s="883">
        <v>444.01</v>
      </c>
      <c r="BZ23" s="883">
        <v>447.85</v>
      </c>
      <c r="CA23" s="884">
        <v>448.8</v>
      </c>
      <c r="CB23" s="885">
        <v>450.05</v>
      </c>
      <c r="CC23" s="883">
        <v>454.32</v>
      </c>
      <c r="CD23" s="883">
        <v>457.23</v>
      </c>
      <c r="CE23" s="884">
        <v>458.34</v>
      </c>
      <c r="CF23" s="885">
        <v>459.51</v>
      </c>
      <c r="CG23" s="883">
        <v>461.72</v>
      </c>
      <c r="CH23" s="883">
        <v>460.32</v>
      </c>
      <c r="CI23" s="884">
        <v>456.04</v>
      </c>
      <c r="CJ23" s="886">
        <v>455.05</v>
      </c>
      <c r="CK23" s="883">
        <v>458.29</v>
      </c>
      <c r="CL23" s="883">
        <v>465.05</v>
      </c>
      <c r="CM23" s="884">
        <v>462.25</v>
      </c>
      <c r="CN23" s="885">
        <v>466.3</v>
      </c>
      <c r="CO23" s="883">
        <v>468.39</v>
      </c>
      <c r="CP23" s="883">
        <v>469.29</v>
      </c>
      <c r="CQ23" s="884">
        <v>468.22</v>
      </c>
      <c r="CR23" s="885">
        <v>468.84</v>
      </c>
      <c r="CS23" s="883">
        <v>470.57</v>
      </c>
      <c r="CT23" s="883">
        <v>474.22</v>
      </c>
      <c r="CU23" s="884">
        <v>475.09</v>
      </c>
      <c r="CV23" s="882">
        <v>476.18</v>
      </c>
      <c r="CW23" s="883">
        <v>485.23</v>
      </c>
      <c r="CX23" s="883">
        <v>492.07</v>
      </c>
      <c r="CY23" s="884">
        <v>491.16</v>
      </c>
      <c r="CZ23" s="885">
        <v>491.18</v>
      </c>
      <c r="DA23" s="883">
        <v>495.32</v>
      </c>
      <c r="DB23" s="883">
        <v>498.09</v>
      </c>
      <c r="DC23" s="884">
        <v>505</v>
      </c>
      <c r="DD23" s="885">
        <v>520.69000000000005</v>
      </c>
      <c r="DE23" s="883">
        <v>557.62</v>
      </c>
      <c r="DF23" s="883">
        <v>576.08000000000004</v>
      </c>
      <c r="DG23" s="884">
        <v>600.71</v>
      </c>
      <c r="DH23" s="885">
        <v>605.19000000000005</v>
      </c>
      <c r="DI23" s="883">
        <v>603.75</v>
      </c>
      <c r="DJ23" s="883">
        <v>600.77</v>
      </c>
      <c r="DK23" s="884">
        <v>612.16999999999996</v>
      </c>
      <c r="DL23" s="885">
        <v>632.03</v>
      </c>
      <c r="DM23" s="883">
        <v>638.5</v>
      </c>
      <c r="DN23" s="883">
        <v>649.88</v>
      </c>
      <c r="DO23" s="884">
        <v>661.67</v>
      </c>
      <c r="DP23" s="885">
        <v>658.14</v>
      </c>
      <c r="DQ23" s="883">
        <v>689.31</v>
      </c>
      <c r="DR23" s="883">
        <v>692.87</v>
      </c>
      <c r="DS23" s="884">
        <v>687.19</v>
      </c>
      <c r="DT23" s="885">
        <v>696.7</v>
      </c>
      <c r="DU23" s="883">
        <v>725.23</v>
      </c>
      <c r="DV23" s="883">
        <v>774.76</v>
      </c>
      <c r="DW23" s="884">
        <v>768.74</v>
      </c>
      <c r="DX23" s="885">
        <v>715.95</v>
      </c>
      <c r="DY23" s="883">
        <v>691.26</v>
      </c>
      <c r="DZ23" s="883">
        <v>694.39</v>
      </c>
      <c r="EA23" s="884">
        <v>697.18</v>
      </c>
      <c r="EB23" s="885">
        <v>705.25</v>
      </c>
      <c r="EC23" s="883">
        <v>722.76</v>
      </c>
      <c r="ED23" s="883">
        <v>728.03</v>
      </c>
      <c r="EE23" s="884">
        <v>727.14</v>
      </c>
      <c r="EF23" s="885">
        <v>738.68</v>
      </c>
      <c r="EG23" s="883">
        <v>759.69</v>
      </c>
      <c r="EH23" s="883">
        <v>768.44</v>
      </c>
      <c r="EI23" s="884">
        <v>768.35</v>
      </c>
      <c r="EJ23" s="885">
        <v>770.37</v>
      </c>
      <c r="EK23" s="883">
        <v>772.58</v>
      </c>
      <c r="EL23" s="883">
        <v>767.66</v>
      </c>
      <c r="EM23" s="884">
        <v>766.57</v>
      </c>
      <c r="EN23" s="885">
        <v>773.09</v>
      </c>
      <c r="EO23" s="883">
        <v>778.6</v>
      </c>
      <c r="EP23" s="883">
        <v>776.77</v>
      </c>
      <c r="EQ23" s="884">
        <v>777.31</v>
      </c>
      <c r="ER23" s="885">
        <v>785.64</v>
      </c>
      <c r="ES23" s="883">
        <v>789.93</v>
      </c>
      <c r="ET23" s="883">
        <v>795.77</v>
      </c>
      <c r="EU23" s="884">
        <v>795</v>
      </c>
      <c r="EV23" s="885">
        <v>797.68</v>
      </c>
      <c r="EW23" s="883">
        <v>784.02</v>
      </c>
      <c r="EX23" s="883">
        <v>786.63</v>
      </c>
      <c r="EY23" s="884">
        <v>776.94</v>
      </c>
      <c r="EZ23" s="885">
        <v>773.31</v>
      </c>
      <c r="FA23" s="883">
        <v>777.31</v>
      </c>
      <c r="FB23" s="883">
        <v>791.51</v>
      </c>
      <c r="FC23" s="884">
        <v>787.71</v>
      </c>
      <c r="FD23" s="885">
        <v>794.57</v>
      </c>
      <c r="FE23" s="883">
        <v>807.59</v>
      </c>
      <c r="FF23" s="883">
        <v>816.18</v>
      </c>
      <c r="FG23" s="884">
        <v>817.39</v>
      </c>
      <c r="FH23" s="885">
        <v>818.05</v>
      </c>
      <c r="FI23" s="883">
        <v>834.7</v>
      </c>
      <c r="FJ23" s="883">
        <v>850.29</v>
      </c>
      <c r="FK23" s="884">
        <v>864.3</v>
      </c>
      <c r="FL23" s="885">
        <v>870.05</v>
      </c>
      <c r="FM23" s="883">
        <v>872.7</v>
      </c>
      <c r="FN23" s="883">
        <v>864.06</v>
      </c>
      <c r="FO23" s="884">
        <v>857.91</v>
      </c>
      <c r="FP23" s="885">
        <v>858.42</v>
      </c>
      <c r="FQ23" s="883">
        <v>860.31</v>
      </c>
      <c r="FR23" s="883">
        <v>863.19</v>
      </c>
      <c r="FS23" s="884">
        <v>874.18</v>
      </c>
      <c r="FT23" s="885">
        <v>905.63</v>
      </c>
      <c r="FU23" s="883">
        <v>973.75</v>
      </c>
      <c r="FV23" s="883">
        <v>1024.8599999999999</v>
      </c>
      <c r="FW23" s="884">
        <v>1069.68</v>
      </c>
      <c r="FX23" s="885">
        <v>1129.1600000000001</v>
      </c>
      <c r="FY23" s="883">
        <v>1162.67</v>
      </c>
      <c r="FZ23" s="883">
        <v>1169.55</v>
      </c>
      <c r="GA23" s="884">
        <v>1143.96</v>
      </c>
      <c r="GB23" s="885">
        <v>1140.31</v>
      </c>
      <c r="GC23" s="883">
        <v>1159.6400000000001</v>
      </c>
      <c r="GD23" s="883">
        <v>1167.06</v>
      </c>
      <c r="GE23" s="884">
        <v>1158.56</v>
      </c>
      <c r="GF23" s="885">
        <v>1163.25</v>
      </c>
      <c r="GG23" s="883">
        <v>1158.1199999999999</v>
      </c>
      <c r="GH23" s="883">
        <v>1146.96</v>
      </c>
      <c r="GI23" s="884">
        <v>1137.95</v>
      </c>
      <c r="GJ23" s="885">
        <v>1136.3</v>
      </c>
      <c r="GK23" s="883">
        <v>1165.27</v>
      </c>
      <c r="GL23" s="883">
        <v>1180.42</v>
      </c>
      <c r="GM23" s="884">
        <v>1188.0899999999999</v>
      </c>
      <c r="GN23" s="885">
        <v>1195.77</v>
      </c>
      <c r="GO23" s="883">
        <v>1203.44</v>
      </c>
      <c r="GP23" s="883">
        <v>1211.1099999999999</v>
      </c>
      <c r="GQ23" s="884">
        <v>1222.8399999999999</v>
      </c>
      <c r="GR23" s="885">
        <v>1227.6199999999999</v>
      </c>
      <c r="GS23" s="883">
        <v>1235.68</v>
      </c>
      <c r="GT23" s="883">
        <v>1243.73</v>
      </c>
      <c r="GU23" s="884">
        <v>1251.79</v>
      </c>
      <c r="GV23" s="885">
        <v>1259.54</v>
      </c>
      <c r="GW23" s="883">
        <v>1267.8</v>
      </c>
      <c r="GX23" s="883">
        <v>1276.07</v>
      </c>
      <c r="GY23" s="884">
        <v>1284.3399999999999</v>
      </c>
      <c r="GZ23" s="885">
        <v>1292.28</v>
      </c>
      <c r="HA23" s="883">
        <v>1300.77</v>
      </c>
      <c r="HB23" s="883">
        <v>1309.25</v>
      </c>
      <c r="HC23" s="884">
        <v>1317.73</v>
      </c>
      <c r="HD23" s="885">
        <v>1325.88</v>
      </c>
      <c r="HE23" s="883">
        <v>1334.59</v>
      </c>
      <c r="HF23" s="883">
        <v>1343.29</v>
      </c>
      <c r="HG23" s="884">
        <v>1351.99</v>
      </c>
      <c r="HH23" s="885">
        <v>1360.36</v>
      </c>
      <c r="HI23" s="883">
        <v>1369.29</v>
      </c>
      <c r="HJ23" s="883">
        <v>1378.22</v>
      </c>
      <c r="HK23" s="884">
        <v>1387.14</v>
      </c>
      <c r="HL23" s="885">
        <v>1395.73</v>
      </c>
      <c r="HM23" s="883">
        <v>1404.89</v>
      </c>
      <c r="HN23" s="883">
        <v>1414.05</v>
      </c>
      <c r="HO23" s="884">
        <v>1423.21</v>
      </c>
      <c r="HP23" s="885">
        <v>1432.01</v>
      </c>
      <c r="HQ23" s="883">
        <v>1441.41</v>
      </c>
      <c r="HR23" s="883">
        <v>1450.81</v>
      </c>
      <c r="HS23" s="884">
        <v>1460.21</v>
      </c>
      <c r="HT23" s="885">
        <v>1469.25</v>
      </c>
      <c r="HU23" s="883">
        <v>1478.89</v>
      </c>
      <c r="HV23" s="883">
        <v>1488.54</v>
      </c>
      <c r="HW23" s="884">
        <v>1498.18</v>
      </c>
      <c r="HX23" s="885">
        <v>1507.45</v>
      </c>
      <c r="HY23" s="883">
        <v>1517.34</v>
      </c>
      <c r="HZ23" s="883">
        <v>1527.24</v>
      </c>
      <c r="IA23" s="884">
        <v>1537.13</v>
      </c>
      <c r="IB23" s="885">
        <v>1546.64</v>
      </c>
      <c r="IC23" s="883">
        <v>1556.79</v>
      </c>
      <c r="ID23" s="883">
        <v>1566.95</v>
      </c>
      <c r="IE23" s="884">
        <v>1577.1</v>
      </c>
      <c r="IF23" s="885">
        <v>1586.85</v>
      </c>
      <c r="IG23" s="883">
        <v>1597.27</v>
      </c>
      <c r="IH23" s="883">
        <v>1607.69</v>
      </c>
      <c r="II23" s="884">
        <v>1618.1</v>
      </c>
      <c r="IJ23" s="885">
        <v>1628.11</v>
      </c>
      <c r="IK23" s="883">
        <v>1638.8</v>
      </c>
      <c r="IL23" s="883">
        <v>1649.49</v>
      </c>
      <c r="IM23" s="884">
        <v>1660.17</v>
      </c>
      <c r="IN23" s="885">
        <v>1670.44</v>
      </c>
      <c r="IO23" s="883">
        <v>1681.41</v>
      </c>
      <c r="IP23" s="883">
        <v>1692.37</v>
      </c>
      <c r="IQ23" s="884">
        <v>1703.34</v>
      </c>
      <c r="IR23" s="885">
        <v>1713.87</v>
      </c>
      <c r="IS23" s="883">
        <v>1725.12</v>
      </c>
      <c r="IT23" s="883">
        <v>1736.37</v>
      </c>
      <c r="IU23" s="884">
        <v>1747.62</v>
      </c>
      <c r="IV23" s="885">
        <v>1758.44</v>
      </c>
      <c r="IW23" s="883">
        <v>1769.98</v>
      </c>
      <c r="IX23" s="883">
        <v>1781.52</v>
      </c>
      <c r="IY23" s="884">
        <v>1793.06</v>
      </c>
      <c r="IZ23" s="885">
        <v>1804.15</v>
      </c>
      <c r="JA23" s="883">
        <v>1816</v>
      </c>
      <c r="JB23" s="883">
        <v>1827.84</v>
      </c>
      <c r="JC23" s="884">
        <v>1839.68</v>
      </c>
      <c r="JD23" s="885">
        <v>1851.06</v>
      </c>
      <c r="JE23" s="883">
        <v>1863.21</v>
      </c>
      <c r="JF23" s="883">
        <v>1875.36</v>
      </c>
      <c r="JG23" s="884">
        <v>1887.51</v>
      </c>
      <c r="JH23" s="885">
        <v>1899.19</v>
      </c>
      <c r="JI23" s="883">
        <v>1911.66</v>
      </c>
      <c r="JJ23" s="883">
        <v>1924.12</v>
      </c>
      <c r="JK23" s="884">
        <v>1936.59</v>
      </c>
      <c r="JL23" s="885">
        <v>1948.57</v>
      </c>
      <c r="JM23" s="883">
        <v>1961.36</v>
      </c>
      <c r="JN23" s="883">
        <v>1974.15</v>
      </c>
      <c r="JO23" s="884">
        <v>1986.94</v>
      </c>
      <c r="JP23" s="885">
        <v>1999.23</v>
      </c>
      <c r="JQ23" s="883">
        <v>2012.35</v>
      </c>
      <c r="JR23" s="883">
        <v>2025.48</v>
      </c>
      <c r="JS23" s="884">
        <v>2038.6</v>
      </c>
      <c r="JT23" s="885">
        <v>2051.21</v>
      </c>
      <c r="JU23" s="883">
        <v>2064.6799999999998</v>
      </c>
      <c r="JV23" s="883">
        <v>2078.14</v>
      </c>
      <c r="JW23" s="884">
        <v>2091.6</v>
      </c>
      <c r="JX23" s="885">
        <v>2104.54</v>
      </c>
      <c r="JY23" s="883">
        <v>2118.36</v>
      </c>
      <c r="JZ23" s="883">
        <v>2132.17</v>
      </c>
      <c r="KA23" s="884">
        <v>2145.9899999999998</v>
      </c>
      <c r="KB23" s="885">
        <v>2159.2600000000002</v>
      </c>
      <c r="KC23" s="883">
        <v>2173.4299999999998</v>
      </c>
      <c r="KD23" s="883">
        <v>2187.61</v>
      </c>
      <c r="KE23" s="884">
        <v>2201.7800000000002</v>
      </c>
      <c r="KF23" s="885">
        <v>2215.4</v>
      </c>
      <c r="KG23" s="883">
        <v>2229.94</v>
      </c>
      <c r="KH23" s="883">
        <v>2244.4899999999998</v>
      </c>
      <c r="KI23" s="884">
        <v>2259.0300000000002</v>
      </c>
      <c r="KJ23" s="885">
        <v>2273</v>
      </c>
      <c r="KK23" s="883">
        <v>2287.92</v>
      </c>
      <c r="KL23" s="883">
        <v>2302.84</v>
      </c>
      <c r="KM23" s="884">
        <v>2317.7600000000002</v>
      </c>
      <c r="KN23" s="885">
        <v>2332.1</v>
      </c>
      <c r="KO23" s="883">
        <v>2347.41</v>
      </c>
      <c r="KP23" s="883">
        <v>2362.7199999999998</v>
      </c>
      <c r="KQ23" s="884">
        <v>2378.02</v>
      </c>
      <c r="KR23" s="885">
        <v>2392.7399999999998</v>
      </c>
      <c r="KS23" s="883">
        <v>2408.44</v>
      </c>
      <c r="KT23" s="883">
        <v>2424.15</v>
      </c>
      <c r="KU23" s="884">
        <v>2439.85</v>
      </c>
      <c r="KV23" s="885">
        <v>2454.9499999999998</v>
      </c>
      <c r="KW23" s="883">
        <v>2471.06</v>
      </c>
      <c r="KX23" s="883">
        <v>2487.1799999999998</v>
      </c>
      <c r="KY23" s="884">
        <v>2503.29</v>
      </c>
      <c r="KZ23" s="885">
        <v>2518.7800000000002</v>
      </c>
      <c r="LA23" s="883">
        <v>2535.31</v>
      </c>
      <c r="LB23" s="883">
        <v>2551.84</v>
      </c>
      <c r="LC23" s="884">
        <v>2568.37</v>
      </c>
      <c r="LD23" s="885">
        <v>2584.2600000000002</v>
      </c>
      <c r="LE23" s="883">
        <v>2601.23</v>
      </c>
      <c r="LF23" s="883">
        <v>2618.19</v>
      </c>
      <c r="LG23" s="884">
        <v>2635.15</v>
      </c>
      <c r="LH23" s="885">
        <v>2651.45</v>
      </c>
      <c r="LI23" s="883">
        <v>2668.86</v>
      </c>
      <c r="LJ23" s="883">
        <v>2686.26</v>
      </c>
      <c r="LK23" s="884">
        <v>2703.67</v>
      </c>
      <c r="LL23" s="885">
        <v>2720.39</v>
      </c>
      <c r="LM23" s="883">
        <v>2738.25</v>
      </c>
      <c r="LN23" s="883">
        <v>2756.11</v>
      </c>
      <c r="LO23" s="884">
        <v>2773.96</v>
      </c>
      <c r="LP23" s="885">
        <v>2791.12</v>
      </c>
      <c r="LQ23" s="883">
        <v>2809.44</v>
      </c>
      <c r="LR23" s="883">
        <v>2827.76</v>
      </c>
      <c r="LS23" s="884">
        <v>2846.08</v>
      </c>
      <c r="LT23" s="885">
        <v>2863.69</v>
      </c>
      <c r="LU23" s="883">
        <v>2882.49</v>
      </c>
      <c r="LV23" s="883">
        <v>2901.29</v>
      </c>
      <c r="LW23" s="884">
        <v>2920.08</v>
      </c>
      <c r="LX23" s="885">
        <v>2938.15</v>
      </c>
      <c r="LY23" s="883">
        <v>2957.43</v>
      </c>
      <c r="LZ23" s="883">
        <v>2976.72</v>
      </c>
      <c r="MA23" s="884">
        <v>2996.01</v>
      </c>
      <c r="MB23" s="885">
        <v>3014.54</v>
      </c>
      <c r="MC23" s="883">
        <v>3034.33</v>
      </c>
      <c r="MD23" s="883">
        <v>3054.11</v>
      </c>
      <c r="ME23" s="884">
        <v>3073.9</v>
      </c>
      <c r="MF23" s="885">
        <v>3092.92</v>
      </c>
      <c r="MG23" s="883">
        <v>3113.22</v>
      </c>
      <c r="MH23" s="883">
        <v>3133.52</v>
      </c>
      <c r="MI23" s="884">
        <v>3153.82</v>
      </c>
      <c r="MJ23" s="885">
        <v>3173.33</v>
      </c>
      <c r="MK23" s="883">
        <v>3194.16</v>
      </c>
      <c r="ML23" s="883">
        <v>3214.99</v>
      </c>
      <c r="MM23" s="884">
        <v>3235.82</v>
      </c>
      <c r="MN23" s="885">
        <v>3255.84</v>
      </c>
      <c r="MO23" s="883">
        <v>3277.21</v>
      </c>
      <c r="MP23" s="883">
        <v>3298.58</v>
      </c>
      <c r="MQ23" s="884">
        <v>3319.95</v>
      </c>
      <c r="MR23" s="885">
        <v>3340.49</v>
      </c>
      <c r="MS23" s="883">
        <v>3362.42</v>
      </c>
      <c r="MT23" s="883">
        <v>3384.35</v>
      </c>
      <c r="MU23" s="884">
        <v>3406.27</v>
      </c>
      <c r="MV23" s="885">
        <v>3427.34</v>
      </c>
      <c r="MW23" s="883">
        <v>3449.84</v>
      </c>
      <c r="MX23" s="883">
        <v>3472.34</v>
      </c>
      <c r="MY23" s="884">
        <v>3494.84</v>
      </c>
      <c r="MZ23" s="885">
        <v>3516.46</v>
      </c>
      <c r="NA23" s="883">
        <v>3539.54</v>
      </c>
      <c r="NB23" s="883">
        <v>3562.62</v>
      </c>
      <c r="NC23" s="884">
        <v>3585.7</v>
      </c>
      <c r="ND23" s="885">
        <v>3607.88</v>
      </c>
      <c r="NE23" s="883">
        <v>3631.57</v>
      </c>
      <c r="NF23" s="883">
        <v>3655.25</v>
      </c>
      <c r="NG23" s="884">
        <v>3678.93</v>
      </c>
      <c r="NH23" s="885">
        <v>3701.69</v>
      </c>
      <c r="NI23" s="883">
        <v>3725.99</v>
      </c>
      <c r="NJ23" s="883">
        <v>3750.28</v>
      </c>
      <c r="NK23" s="884">
        <v>3774.58</v>
      </c>
      <c r="NL23" s="885">
        <v>3797.93</v>
      </c>
      <c r="NM23" s="883">
        <v>3822.86</v>
      </c>
      <c r="NN23" s="883">
        <v>3847.79</v>
      </c>
      <c r="NO23" s="884">
        <v>3872.72</v>
      </c>
      <c r="NP23" s="885">
        <v>3896.68</v>
      </c>
      <c r="NQ23" s="883">
        <v>3922.26</v>
      </c>
      <c r="NR23" s="883">
        <v>3947.83</v>
      </c>
      <c r="NS23" s="884">
        <v>3973.41</v>
      </c>
      <c r="NT23" s="885">
        <v>3997.99</v>
      </c>
      <c r="NU23" s="883">
        <v>4024.23</v>
      </c>
      <c r="NV23" s="883">
        <v>4050.48</v>
      </c>
      <c r="NW23" s="884">
        <v>4076.72</v>
      </c>
      <c r="NX23" s="885">
        <v>4101.9399999999996</v>
      </c>
      <c r="NY23" s="883">
        <v>4128.8599999999997</v>
      </c>
      <c r="NZ23" s="883">
        <v>4155.79</v>
      </c>
      <c r="OA23" s="884">
        <v>4182.71</v>
      </c>
      <c r="OB23" s="885">
        <v>4208.59</v>
      </c>
      <c r="OC23" s="883">
        <v>4236.22</v>
      </c>
      <c r="OD23" s="883">
        <v>4263.84</v>
      </c>
      <c r="OE23" s="884">
        <v>4291.47</v>
      </c>
      <c r="OF23" s="885">
        <v>4318.01</v>
      </c>
      <c r="OG23" s="883">
        <v>4346.3599999999997</v>
      </c>
      <c r="OH23" s="883">
        <v>4374.7</v>
      </c>
      <c r="OI23" s="884">
        <v>4403.04</v>
      </c>
      <c r="OJ23" s="885">
        <v>4430.28</v>
      </c>
      <c r="OK23" s="883">
        <v>4459.3599999999997</v>
      </c>
      <c r="OL23" s="883">
        <v>4488.4399999999996</v>
      </c>
      <c r="OM23" s="884">
        <v>4517.5200000000004</v>
      </c>
      <c r="ON23" s="885">
        <v>4545.47</v>
      </c>
      <c r="OO23" s="883">
        <v>4575.3100000000004</v>
      </c>
      <c r="OP23" s="883">
        <v>4605.1400000000003</v>
      </c>
      <c r="OQ23" s="884">
        <v>4634.9799999999996</v>
      </c>
      <c r="OR23" s="885">
        <v>4663.6499999999996</v>
      </c>
      <c r="OS23" s="883">
        <v>4694.26</v>
      </c>
      <c r="OT23" s="883">
        <v>4724.88</v>
      </c>
      <c r="OU23" s="884">
        <v>4755.49</v>
      </c>
      <c r="OV23" s="885">
        <v>4784.91</v>
      </c>
      <c r="OW23" s="883">
        <v>4816.3100000000004</v>
      </c>
      <c r="OX23" s="883">
        <v>4847.72</v>
      </c>
      <c r="OY23" s="884">
        <v>4879.13</v>
      </c>
      <c r="OZ23" s="885">
        <v>4909.3100000000004</v>
      </c>
      <c r="PA23" s="883">
        <v>4941.54</v>
      </c>
      <c r="PB23" s="883">
        <v>4973.76</v>
      </c>
      <c r="PC23" s="884">
        <v>5005.99</v>
      </c>
      <c r="PD23" s="885">
        <v>5036.96</v>
      </c>
      <c r="PE23" s="883">
        <v>5070.0200000000004</v>
      </c>
      <c r="PF23" s="883">
        <v>5103.08</v>
      </c>
      <c r="PG23" s="884">
        <v>5136.1400000000003</v>
      </c>
      <c r="PH23" s="885">
        <v>5167.92</v>
      </c>
      <c r="PI23" s="883">
        <v>5201.84</v>
      </c>
      <c r="PJ23" s="883">
        <v>5235.76</v>
      </c>
      <c r="PK23" s="884">
        <v>5269.68</v>
      </c>
      <c r="PL23" s="885">
        <v>5302.28</v>
      </c>
      <c r="PM23" s="883">
        <v>5337.09</v>
      </c>
      <c r="PN23" s="883">
        <v>5371.89</v>
      </c>
      <c r="PO23" s="884">
        <v>5406.7</v>
      </c>
      <c r="PP23" s="885">
        <v>5440.14</v>
      </c>
      <c r="PQ23" s="883">
        <v>5475.85</v>
      </c>
      <c r="PR23" s="883">
        <v>5511.56</v>
      </c>
      <c r="PS23" s="884">
        <v>5547.27</v>
      </c>
      <c r="PT23" s="885">
        <v>5581.59</v>
      </c>
      <c r="PU23" s="883">
        <v>5618.22</v>
      </c>
      <c r="PV23" s="883">
        <v>5654.86</v>
      </c>
      <c r="PW23" s="884">
        <v>5691.5</v>
      </c>
      <c r="PX23" s="885">
        <v>5726.71</v>
      </c>
      <c r="PY23" s="883">
        <v>5764.3</v>
      </c>
      <c r="PZ23" s="883">
        <v>5801.89</v>
      </c>
      <c r="QA23" s="884">
        <v>5839.48</v>
      </c>
      <c r="QB23" s="885">
        <v>5875.6</v>
      </c>
      <c r="QC23" s="883">
        <v>5914.17</v>
      </c>
      <c r="QD23" s="883">
        <v>5952.74</v>
      </c>
      <c r="QE23" s="884">
        <v>5991.3</v>
      </c>
      <c r="QF23" s="885">
        <v>6028.37</v>
      </c>
      <c r="QG23" s="883">
        <v>6067.94</v>
      </c>
      <c r="QH23" s="883">
        <v>6107.51</v>
      </c>
      <c r="QI23" s="884">
        <v>6147.08</v>
      </c>
      <c r="QJ23" s="885">
        <v>6185.1</v>
      </c>
      <c r="QK23" s="883">
        <v>6225.7</v>
      </c>
      <c r="QL23" s="883">
        <v>6266.3</v>
      </c>
      <c r="QM23" s="884">
        <v>6306.9</v>
      </c>
      <c r="QN23" s="885">
        <v>6345.92</v>
      </c>
      <c r="QO23" s="883">
        <v>6387.57</v>
      </c>
      <c r="QP23" s="883">
        <v>6429.23</v>
      </c>
      <c r="QQ23" s="884">
        <v>6470.88</v>
      </c>
      <c r="QR23" s="885">
        <v>6510.91</v>
      </c>
      <c r="QS23" s="883">
        <v>6553.65</v>
      </c>
      <c r="QT23" s="883">
        <v>6596.39</v>
      </c>
      <c r="QU23" s="884">
        <v>6639.12</v>
      </c>
      <c r="QV23" s="885">
        <v>6680.19</v>
      </c>
      <c r="QW23" s="883">
        <v>6724.04</v>
      </c>
      <c r="QX23" s="883">
        <v>6767.89</v>
      </c>
      <c r="QY23" s="884">
        <v>6811.74</v>
      </c>
      <c r="QZ23" s="885">
        <v>6853.88</v>
      </c>
      <c r="RA23" s="883">
        <v>6898.87</v>
      </c>
      <c r="RB23" s="883">
        <v>6943.86</v>
      </c>
      <c r="RC23" s="884">
        <v>6988.85</v>
      </c>
      <c r="RD23" s="885">
        <v>7032.08</v>
      </c>
      <c r="RE23" s="883">
        <v>7078.24</v>
      </c>
      <c r="RF23" s="883">
        <v>7124.4</v>
      </c>
      <c r="RG23" s="884">
        <v>7170.56</v>
      </c>
      <c r="RH23" s="885">
        <v>7214.91</v>
      </c>
      <c r="RI23" s="883">
        <v>7262.27</v>
      </c>
      <c r="RJ23" s="883">
        <v>7309.63</v>
      </c>
      <c r="RK23" s="884">
        <v>7356.99</v>
      </c>
      <c r="RL23" s="885">
        <v>7402.5</v>
      </c>
      <c r="RM23" s="883">
        <v>7451.09</v>
      </c>
      <c r="RN23" s="883">
        <v>7499.68</v>
      </c>
      <c r="RO23" s="884">
        <v>7548.27</v>
      </c>
      <c r="RP23" s="885">
        <v>7594.97</v>
      </c>
      <c r="RQ23" s="883">
        <v>7644.82</v>
      </c>
      <c r="RR23" s="883">
        <v>7694.67</v>
      </c>
      <c r="RS23" s="884">
        <v>7744.53</v>
      </c>
      <c r="RT23" s="885">
        <v>7792.44</v>
      </c>
      <c r="RU23" s="883">
        <v>7843.59</v>
      </c>
      <c r="RV23" s="883">
        <v>7894.74</v>
      </c>
      <c r="RW23" s="884">
        <v>7945.89</v>
      </c>
      <c r="RX23" s="885">
        <v>7995.04</v>
      </c>
      <c r="RY23" s="883">
        <v>8047.52</v>
      </c>
      <c r="RZ23" s="883">
        <v>8100</v>
      </c>
      <c r="SA23" s="884">
        <v>8152.48</v>
      </c>
    </row>
    <row r="24" spans="1:497" s="521" customFormat="1">
      <c r="A24" s="685"/>
      <c r="B24" s="689" t="s">
        <v>1286</v>
      </c>
      <c r="C24" s="646"/>
      <c r="D24" s="646"/>
      <c r="E24" s="646"/>
      <c r="F24" s="647"/>
      <c r="G24" s="621">
        <v>23</v>
      </c>
      <c r="H24" s="680" t="s">
        <v>90</v>
      </c>
      <c r="I24" s="640">
        <v>23</v>
      </c>
      <c r="J24" s="681" t="s">
        <v>319</v>
      </c>
      <c r="K24" s="791">
        <v>0.05</v>
      </c>
      <c r="L24" s="882">
        <v>269.79000000000002</v>
      </c>
      <c r="M24" s="883">
        <v>273.86</v>
      </c>
      <c r="N24" s="883">
        <v>281.33999999999997</v>
      </c>
      <c r="O24" s="884">
        <v>285.41000000000003</v>
      </c>
      <c r="P24" s="882">
        <v>291.55</v>
      </c>
      <c r="Q24" s="883">
        <v>298.07</v>
      </c>
      <c r="R24" s="883">
        <v>308.20999999999998</v>
      </c>
      <c r="S24" s="884">
        <v>311.18</v>
      </c>
      <c r="T24" s="885">
        <v>314.92</v>
      </c>
      <c r="U24" s="883">
        <v>316.12</v>
      </c>
      <c r="V24" s="883">
        <v>324.52999999999997</v>
      </c>
      <c r="W24" s="884">
        <v>324.95</v>
      </c>
      <c r="X24" s="885">
        <v>325.26</v>
      </c>
      <c r="Y24" s="883">
        <v>328.39</v>
      </c>
      <c r="Z24" s="883">
        <v>333.91</v>
      </c>
      <c r="AA24" s="884">
        <v>335.74</v>
      </c>
      <c r="AB24" s="885">
        <v>336.79</v>
      </c>
      <c r="AC24" s="883">
        <v>340</v>
      </c>
      <c r="AD24" s="883">
        <v>343.84</v>
      </c>
      <c r="AE24" s="884">
        <v>343.63</v>
      </c>
      <c r="AF24" s="885">
        <v>344.18</v>
      </c>
      <c r="AG24" s="883">
        <v>345.83</v>
      </c>
      <c r="AH24" s="883">
        <v>347.56</v>
      </c>
      <c r="AI24" s="884">
        <v>346.91</v>
      </c>
      <c r="AJ24" s="885">
        <v>345.43</v>
      </c>
      <c r="AK24" s="883">
        <v>347.52</v>
      </c>
      <c r="AL24" s="883">
        <v>347.92</v>
      </c>
      <c r="AM24" s="884">
        <v>348.46</v>
      </c>
      <c r="AN24" s="885">
        <v>349.49</v>
      </c>
      <c r="AO24" s="883">
        <v>351.39</v>
      </c>
      <c r="AP24" s="883">
        <v>354.69</v>
      </c>
      <c r="AQ24" s="884">
        <v>357.81</v>
      </c>
      <c r="AR24" s="885">
        <v>362.28</v>
      </c>
      <c r="AS24" s="883">
        <v>368.41</v>
      </c>
      <c r="AT24" s="883">
        <v>372.76</v>
      </c>
      <c r="AU24" s="884">
        <v>374.35</v>
      </c>
      <c r="AV24" s="885">
        <v>378.56</v>
      </c>
      <c r="AW24" s="883">
        <v>383.86</v>
      </c>
      <c r="AX24" s="883">
        <v>385.02</v>
      </c>
      <c r="AY24" s="884">
        <v>385.11</v>
      </c>
      <c r="AZ24" s="885">
        <v>383.69</v>
      </c>
      <c r="BA24" s="883">
        <v>386</v>
      </c>
      <c r="BB24" s="883">
        <v>388.53</v>
      </c>
      <c r="BC24" s="884">
        <v>388.78</v>
      </c>
      <c r="BD24" s="885">
        <v>390.85</v>
      </c>
      <c r="BE24" s="883">
        <v>391.74</v>
      </c>
      <c r="BF24" s="883">
        <v>394.01</v>
      </c>
      <c r="BG24" s="884">
        <v>392.82</v>
      </c>
      <c r="BH24" s="885">
        <v>395.72</v>
      </c>
      <c r="BI24" s="883">
        <v>399.85</v>
      </c>
      <c r="BJ24" s="883">
        <v>400.53</v>
      </c>
      <c r="BK24" s="884">
        <v>400.17</v>
      </c>
      <c r="BL24" s="885">
        <v>403.93</v>
      </c>
      <c r="BM24" s="883">
        <v>411.62</v>
      </c>
      <c r="BN24" s="883">
        <v>411.97</v>
      </c>
      <c r="BO24" s="884">
        <v>415.02</v>
      </c>
      <c r="BP24" s="885">
        <v>421.19</v>
      </c>
      <c r="BQ24" s="883">
        <v>423.94</v>
      </c>
      <c r="BR24" s="883">
        <v>426.49</v>
      </c>
      <c r="BS24" s="884">
        <v>428.02</v>
      </c>
      <c r="BT24" s="885">
        <v>433.65</v>
      </c>
      <c r="BU24" s="883">
        <v>440</v>
      </c>
      <c r="BV24" s="883">
        <v>442.92</v>
      </c>
      <c r="BW24" s="884">
        <v>442.3</v>
      </c>
      <c r="BX24" s="885">
        <v>441.66</v>
      </c>
      <c r="BY24" s="883">
        <v>444.01</v>
      </c>
      <c r="BZ24" s="883">
        <v>447.85</v>
      </c>
      <c r="CA24" s="884">
        <v>448.8</v>
      </c>
      <c r="CB24" s="885">
        <v>450.05</v>
      </c>
      <c r="CC24" s="883">
        <v>454.32</v>
      </c>
      <c r="CD24" s="883">
        <v>457.23</v>
      </c>
      <c r="CE24" s="884">
        <v>458.34</v>
      </c>
      <c r="CF24" s="885">
        <v>459.51</v>
      </c>
      <c r="CG24" s="883">
        <v>461.72</v>
      </c>
      <c r="CH24" s="883">
        <v>460.32</v>
      </c>
      <c r="CI24" s="884">
        <v>456.04</v>
      </c>
      <c r="CJ24" s="886">
        <v>455.05</v>
      </c>
      <c r="CK24" s="883">
        <v>458.29</v>
      </c>
      <c r="CL24" s="883">
        <v>465.05</v>
      </c>
      <c r="CM24" s="884">
        <v>462.25</v>
      </c>
      <c r="CN24" s="885">
        <v>466.3</v>
      </c>
      <c r="CO24" s="883">
        <v>468.39</v>
      </c>
      <c r="CP24" s="883">
        <v>469.29</v>
      </c>
      <c r="CQ24" s="884">
        <v>468.22</v>
      </c>
      <c r="CR24" s="885">
        <v>468.84</v>
      </c>
      <c r="CS24" s="883">
        <v>470.57</v>
      </c>
      <c r="CT24" s="883">
        <v>474.22</v>
      </c>
      <c r="CU24" s="884">
        <v>475.09</v>
      </c>
      <c r="CV24" s="882">
        <v>476.18</v>
      </c>
      <c r="CW24" s="883">
        <v>485.23</v>
      </c>
      <c r="CX24" s="883">
        <v>492.07</v>
      </c>
      <c r="CY24" s="884">
        <v>491.16</v>
      </c>
      <c r="CZ24" s="885">
        <v>491.18</v>
      </c>
      <c r="DA24" s="883">
        <v>495.32</v>
      </c>
      <c r="DB24" s="883">
        <v>498.09</v>
      </c>
      <c r="DC24" s="884">
        <v>505</v>
      </c>
      <c r="DD24" s="885">
        <v>520.69000000000005</v>
      </c>
      <c r="DE24" s="883">
        <v>557.62</v>
      </c>
      <c r="DF24" s="883">
        <v>576.08000000000004</v>
      </c>
      <c r="DG24" s="884">
        <v>600.71</v>
      </c>
      <c r="DH24" s="885">
        <v>605.19000000000005</v>
      </c>
      <c r="DI24" s="883">
        <v>603.75</v>
      </c>
      <c r="DJ24" s="883">
        <v>600.77</v>
      </c>
      <c r="DK24" s="884">
        <v>612.16999999999996</v>
      </c>
      <c r="DL24" s="885">
        <v>632.03</v>
      </c>
      <c r="DM24" s="883">
        <v>638.5</v>
      </c>
      <c r="DN24" s="883">
        <v>649.88</v>
      </c>
      <c r="DO24" s="884">
        <v>661.67</v>
      </c>
      <c r="DP24" s="885">
        <v>658.14</v>
      </c>
      <c r="DQ24" s="883">
        <v>689.31</v>
      </c>
      <c r="DR24" s="883">
        <v>692.87</v>
      </c>
      <c r="DS24" s="884">
        <v>687.19</v>
      </c>
      <c r="DT24" s="885">
        <v>696.7</v>
      </c>
      <c r="DU24" s="883">
        <v>725.23</v>
      </c>
      <c r="DV24" s="883">
        <v>774.76</v>
      </c>
      <c r="DW24" s="884">
        <v>768.74</v>
      </c>
      <c r="DX24" s="885">
        <v>715.95</v>
      </c>
      <c r="DY24" s="883">
        <v>691.26</v>
      </c>
      <c r="DZ24" s="883">
        <v>694.39</v>
      </c>
      <c r="EA24" s="884">
        <v>697.18</v>
      </c>
      <c r="EB24" s="885">
        <v>705.25</v>
      </c>
      <c r="EC24" s="883">
        <v>722.76</v>
      </c>
      <c r="ED24" s="883">
        <v>728.03</v>
      </c>
      <c r="EE24" s="884">
        <v>727.14</v>
      </c>
      <c r="EF24" s="885">
        <v>738.68</v>
      </c>
      <c r="EG24" s="883">
        <v>759.69</v>
      </c>
      <c r="EH24" s="883">
        <v>768.44</v>
      </c>
      <c r="EI24" s="884">
        <v>768.35</v>
      </c>
      <c r="EJ24" s="885">
        <v>770.37</v>
      </c>
      <c r="EK24" s="883">
        <v>772.58</v>
      </c>
      <c r="EL24" s="883">
        <v>767.66</v>
      </c>
      <c r="EM24" s="884">
        <v>766.57</v>
      </c>
      <c r="EN24" s="885">
        <v>773.09</v>
      </c>
      <c r="EO24" s="883">
        <v>778.6</v>
      </c>
      <c r="EP24" s="883">
        <v>776.77</v>
      </c>
      <c r="EQ24" s="884">
        <v>777.31</v>
      </c>
      <c r="ER24" s="885">
        <v>785.64</v>
      </c>
      <c r="ES24" s="883">
        <v>789.93</v>
      </c>
      <c r="ET24" s="883">
        <v>795.77</v>
      </c>
      <c r="EU24" s="884">
        <v>795</v>
      </c>
      <c r="EV24" s="885">
        <v>797.68</v>
      </c>
      <c r="EW24" s="883">
        <v>784.02</v>
      </c>
      <c r="EX24" s="883">
        <v>786.63</v>
      </c>
      <c r="EY24" s="884">
        <v>776.94</v>
      </c>
      <c r="EZ24" s="885">
        <v>773.31</v>
      </c>
      <c r="FA24" s="883">
        <v>777.31</v>
      </c>
      <c r="FB24" s="883">
        <v>791.51</v>
      </c>
      <c r="FC24" s="884">
        <v>787.71</v>
      </c>
      <c r="FD24" s="885">
        <v>794.57</v>
      </c>
      <c r="FE24" s="883">
        <v>807.59</v>
      </c>
      <c r="FF24" s="883">
        <v>816.18</v>
      </c>
      <c r="FG24" s="884">
        <v>817.39</v>
      </c>
      <c r="FH24" s="885">
        <v>818.05</v>
      </c>
      <c r="FI24" s="883">
        <v>834.7</v>
      </c>
      <c r="FJ24" s="883">
        <v>850.29</v>
      </c>
      <c r="FK24" s="884">
        <v>864.3</v>
      </c>
      <c r="FL24" s="885">
        <v>870.05</v>
      </c>
      <c r="FM24" s="883">
        <v>872.7</v>
      </c>
      <c r="FN24" s="883">
        <v>864.06</v>
      </c>
      <c r="FO24" s="884">
        <v>857.91</v>
      </c>
      <c r="FP24" s="885">
        <v>858.42</v>
      </c>
      <c r="FQ24" s="883">
        <v>860.31</v>
      </c>
      <c r="FR24" s="883">
        <v>863.19</v>
      </c>
      <c r="FS24" s="884">
        <v>874.18</v>
      </c>
      <c r="FT24" s="885">
        <v>905.63</v>
      </c>
      <c r="FU24" s="883">
        <v>973.75</v>
      </c>
      <c r="FV24" s="883">
        <v>1024.8599999999999</v>
      </c>
      <c r="FW24" s="884">
        <v>1069.68</v>
      </c>
      <c r="FX24" s="885">
        <v>1129.1600000000001</v>
      </c>
      <c r="FY24" s="883">
        <v>1162.67</v>
      </c>
      <c r="FZ24" s="883">
        <v>1169.55</v>
      </c>
      <c r="GA24" s="884">
        <v>1143.96</v>
      </c>
      <c r="GB24" s="885">
        <v>1140.31</v>
      </c>
      <c r="GC24" s="883">
        <v>1159.6400000000001</v>
      </c>
      <c r="GD24" s="883">
        <v>1167.06</v>
      </c>
      <c r="GE24" s="884">
        <v>1158.56</v>
      </c>
      <c r="GF24" s="885">
        <v>1163.25</v>
      </c>
      <c r="GG24" s="883">
        <v>1158.1199999999999</v>
      </c>
      <c r="GH24" s="883">
        <v>1146.96</v>
      </c>
      <c r="GI24" s="884">
        <v>1137.95</v>
      </c>
      <c r="GJ24" s="885">
        <v>1136.3</v>
      </c>
      <c r="GK24" s="883">
        <v>1165.27</v>
      </c>
      <c r="GL24" s="883">
        <v>1180.42</v>
      </c>
      <c r="GM24" s="884">
        <v>1188.0899999999999</v>
      </c>
      <c r="GN24" s="885">
        <v>1195.77</v>
      </c>
      <c r="GO24" s="883">
        <v>1203.44</v>
      </c>
      <c r="GP24" s="883">
        <v>1211.1099999999999</v>
      </c>
      <c r="GQ24" s="884">
        <v>1222.8399999999999</v>
      </c>
      <c r="GR24" s="885">
        <v>1227.6199999999999</v>
      </c>
      <c r="GS24" s="883">
        <v>1235.68</v>
      </c>
      <c r="GT24" s="883">
        <v>1243.73</v>
      </c>
      <c r="GU24" s="884">
        <v>1251.79</v>
      </c>
      <c r="GV24" s="885">
        <v>1259.54</v>
      </c>
      <c r="GW24" s="883">
        <v>1267.8</v>
      </c>
      <c r="GX24" s="883">
        <v>1276.07</v>
      </c>
      <c r="GY24" s="884">
        <v>1284.3399999999999</v>
      </c>
      <c r="GZ24" s="885">
        <v>1292.28</v>
      </c>
      <c r="HA24" s="883">
        <v>1300.77</v>
      </c>
      <c r="HB24" s="883">
        <v>1309.25</v>
      </c>
      <c r="HC24" s="884">
        <v>1317.73</v>
      </c>
      <c r="HD24" s="885">
        <v>1325.88</v>
      </c>
      <c r="HE24" s="883">
        <v>1334.59</v>
      </c>
      <c r="HF24" s="883">
        <v>1343.29</v>
      </c>
      <c r="HG24" s="884">
        <v>1351.99</v>
      </c>
      <c r="HH24" s="885">
        <v>1360.36</v>
      </c>
      <c r="HI24" s="883">
        <v>1369.29</v>
      </c>
      <c r="HJ24" s="883">
        <v>1378.22</v>
      </c>
      <c r="HK24" s="884">
        <v>1387.14</v>
      </c>
      <c r="HL24" s="885">
        <v>1395.73</v>
      </c>
      <c r="HM24" s="883">
        <v>1404.89</v>
      </c>
      <c r="HN24" s="883">
        <v>1414.05</v>
      </c>
      <c r="HO24" s="884">
        <v>1423.21</v>
      </c>
      <c r="HP24" s="885">
        <v>1432.01</v>
      </c>
      <c r="HQ24" s="883">
        <v>1441.41</v>
      </c>
      <c r="HR24" s="883">
        <v>1450.81</v>
      </c>
      <c r="HS24" s="884">
        <v>1460.21</v>
      </c>
      <c r="HT24" s="885">
        <v>1469.25</v>
      </c>
      <c r="HU24" s="883">
        <v>1478.89</v>
      </c>
      <c r="HV24" s="883">
        <v>1488.54</v>
      </c>
      <c r="HW24" s="884">
        <v>1498.18</v>
      </c>
      <c r="HX24" s="885">
        <v>1507.45</v>
      </c>
      <c r="HY24" s="883">
        <v>1517.34</v>
      </c>
      <c r="HZ24" s="883">
        <v>1527.24</v>
      </c>
      <c r="IA24" s="884">
        <v>1537.13</v>
      </c>
      <c r="IB24" s="885">
        <v>1546.64</v>
      </c>
      <c r="IC24" s="883">
        <v>1556.79</v>
      </c>
      <c r="ID24" s="883">
        <v>1566.95</v>
      </c>
      <c r="IE24" s="884">
        <v>1577.1</v>
      </c>
      <c r="IF24" s="885">
        <v>1586.85</v>
      </c>
      <c r="IG24" s="883">
        <v>1597.27</v>
      </c>
      <c r="IH24" s="883">
        <v>1607.69</v>
      </c>
      <c r="II24" s="884">
        <v>1618.1</v>
      </c>
      <c r="IJ24" s="885">
        <v>1628.11</v>
      </c>
      <c r="IK24" s="883">
        <v>1638.8</v>
      </c>
      <c r="IL24" s="883">
        <v>1649.49</v>
      </c>
      <c r="IM24" s="884">
        <v>1660.17</v>
      </c>
      <c r="IN24" s="885">
        <v>1670.44</v>
      </c>
      <c r="IO24" s="883">
        <v>1681.41</v>
      </c>
      <c r="IP24" s="883">
        <v>1692.37</v>
      </c>
      <c r="IQ24" s="884">
        <v>1703.34</v>
      </c>
      <c r="IR24" s="885">
        <v>1713.87</v>
      </c>
      <c r="IS24" s="883">
        <v>1725.12</v>
      </c>
      <c r="IT24" s="883">
        <v>1736.37</v>
      </c>
      <c r="IU24" s="884">
        <v>1747.62</v>
      </c>
      <c r="IV24" s="885">
        <v>1758.44</v>
      </c>
      <c r="IW24" s="883">
        <v>1769.98</v>
      </c>
      <c r="IX24" s="883">
        <v>1781.52</v>
      </c>
      <c r="IY24" s="884">
        <v>1793.06</v>
      </c>
      <c r="IZ24" s="885">
        <v>1804.15</v>
      </c>
      <c r="JA24" s="883">
        <v>1816</v>
      </c>
      <c r="JB24" s="883">
        <v>1827.84</v>
      </c>
      <c r="JC24" s="884">
        <v>1839.68</v>
      </c>
      <c r="JD24" s="885">
        <v>1851.06</v>
      </c>
      <c r="JE24" s="883">
        <v>1863.21</v>
      </c>
      <c r="JF24" s="883">
        <v>1875.36</v>
      </c>
      <c r="JG24" s="884">
        <v>1887.51</v>
      </c>
      <c r="JH24" s="885">
        <v>1899.19</v>
      </c>
      <c r="JI24" s="883">
        <v>1911.66</v>
      </c>
      <c r="JJ24" s="883">
        <v>1924.12</v>
      </c>
      <c r="JK24" s="884">
        <v>1936.59</v>
      </c>
      <c r="JL24" s="885">
        <v>1948.57</v>
      </c>
      <c r="JM24" s="883">
        <v>1961.36</v>
      </c>
      <c r="JN24" s="883">
        <v>1974.15</v>
      </c>
      <c r="JO24" s="884">
        <v>1986.94</v>
      </c>
      <c r="JP24" s="885">
        <v>1999.23</v>
      </c>
      <c r="JQ24" s="883">
        <v>2012.35</v>
      </c>
      <c r="JR24" s="883">
        <v>2025.48</v>
      </c>
      <c r="JS24" s="884">
        <v>2038.6</v>
      </c>
      <c r="JT24" s="885">
        <v>2051.21</v>
      </c>
      <c r="JU24" s="883">
        <v>2064.6799999999998</v>
      </c>
      <c r="JV24" s="883">
        <v>2078.14</v>
      </c>
      <c r="JW24" s="884">
        <v>2091.6</v>
      </c>
      <c r="JX24" s="885">
        <v>2104.54</v>
      </c>
      <c r="JY24" s="883">
        <v>2118.36</v>
      </c>
      <c r="JZ24" s="883">
        <v>2132.17</v>
      </c>
      <c r="KA24" s="884">
        <v>2145.9899999999998</v>
      </c>
      <c r="KB24" s="885">
        <v>2159.2600000000002</v>
      </c>
      <c r="KC24" s="883">
        <v>2173.4299999999998</v>
      </c>
      <c r="KD24" s="883">
        <v>2187.61</v>
      </c>
      <c r="KE24" s="884">
        <v>2201.7800000000002</v>
      </c>
      <c r="KF24" s="885">
        <v>2215.4</v>
      </c>
      <c r="KG24" s="883">
        <v>2229.94</v>
      </c>
      <c r="KH24" s="883">
        <v>2244.4899999999998</v>
      </c>
      <c r="KI24" s="884">
        <v>2259.0300000000002</v>
      </c>
      <c r="KJ24" s="885">
        <v>2273</v>
      </c>
      <c r="KK24" s="883">
        <v>2287.92</v>
      </c>
      <c r="KL24" s="883">
        <v>2302.84</v>
      </c>
      <c r="KM24" s="884">
        <v>2317.7600000000002</v>
      </c>
      <c r="KN24" s="885">
        <v>2332.1</v>
      </c>
      <c r="KO24" s="883">
        <v>2347.41</v>
      </c>
      <c r="KP24" s="883">
        <v>2362.7199999999998</v>
      </c>
      <c r="KQ24" s="884">
        <v>2378.02</v>
      </c>
      <c r="KR24" s="885">
        <v>2392.7399999999998</v>
      </c>
      <c r="KS24" s="883">
        <v>2408.44</v>
      </c>
      <c r="KT24" s="883">
        <v>2424.15</v>
      </c>
      <c r="KU24" s="884">
        <v>2439.85</v>
      </c>
      <c r="KV24" s="885">
        <v>2454.9499999999998</v>
      </c>
      <c r="KW24" s="883">
        <v>2471.06</v>
      </c>
      <c r="KX24" s="883">
        <v>2487.1799999999998</v>
      </c>
      <c r="KY24" s="884">
        <v>2503.29</v>
      </c>
      <c r="KZ24" s="885">
        <v>2518.7800000000002</v>
      </c>
      <c r="LA24" s="883">
        <v>2535.31</v>
      </c>
      <c r="LB24" s="883">
        <v>2551.84</v>
      </c>
      <c r="LC24" s="884">
        <v>2568.37</v>
      </c>
      <c r="LD24" s="885">
        <v>2584.2600000000002</v>
      </c>
      <c r="LE24" s="883">
        <v>2601.23</v>
      </c>
      <c r="LF24" s="883">
        <v>2618.19</v>
      </c>
      <c r="LG24" s="884">
        <v>2635.15</v>
      </c>
      <c r="LH24" s="885">
        <v>2651.45</v>
      </c>
      <c r="LI24" s="883">
        <v>2668.86</v>
      </c>
      <c r="LJ24" s="883">
        <v>2686.26</v>
      </c>
      <c r="LK24" s="884">
        <v>2703.67</v>
      </c>
      <c r="LL24" s="885">
        <v>2720.39</v>
      </c>
      <c r="LM24" s="883">
        <v>2738.25</v>
      </c>
      <c r="LN24" s="883">
        <v>2756.11</v>
      </c>
      <c r="LO24" s="884">
        <v>2773.96</v>
      </c>
      <c r="LP24" s="885">
        <v>2791.12</v>
      </c>
      <c r="LQ24" s="883">
        <v>2809.44</v>
      </c>
      <c r="LR24" s="883">
        <v>2827.76</v>
      </c>
      <c r="LS24" s="884">
        <v>2846.08</v>
      </c>
      <c r="LT24" s="885">
        <v>2863.69</v>
      </c>
      <c r="LU24" s="883">
        <v>2882.49</v>
      </c>
      <c r="LV24" s="883">
        <v>2901.29</v>
      </c>
      <c r="LW24" s="884">
        <v>2920.08</v>
      </c>
      <c r="LX24" s="885">
        <v>2938.15</v>
      </c>
      <c r="LY24" s="883">
        <v>2957.43</v>
      </c>
      <c r="LZ24" s="883">
        <v>2976.72</v>
      </c>
      <c r="MA24" s="884">
        <v>2996.01</v>
      </c>
      <c r="MB24" s="885">
        <v>3014.54</v>
      </c>
      <c r="MC24" s="883">
        <v>3034.33</v>
      </c>
      <c r="MD24" s="883">
        <v>3054.11</v>
      </c>
      <c r="ME24" s="884">
        <v>3073.9</v>
      </c>
      <c r="MF24" s="885">
        <v>3092.92</v>
      </c>
      <c r="MG24" s="883">
        <v>3113.22</v>
      </c>
      <c r="MH24" s="883">
        <v>3133.52</v>
      </c>
      <c r="MI24" s="884">
        <v>3153.82</v>
      </c>
      <c r="MJ24" s="885">
        <v>3173.33</v>
      </c>
      <c r="MK24" s="883">
        <v>3194.16</v>
      </c>
      <c r="ML24" s="883">
        <v>3214.99</v>
      </c>
      <c r="MM24" s="884">
        <v>3235.82</v>
      </c>
      <c r="MN24" s="885">
        <v>3255.84</v>
      </c>
      <c r="MO24" s="883">
        <v>3277.21</v>
      </c>
      <c r="MP24" s="883">
        <v>3298.58</v>
      </c>
      <c r="MQ24" s="884">
        <v>3319.95</v>
      </c>
      <c r="MR24" s="885">
        <v>3340.49</v>
      </c>
      <c r="MS24" s="883">
        <v>3362.42</v>
      </c>
      <c r="MT24" s="883">
        <v>3384.35</v>
      </c>
      <c r="MU24" s="884">
        <v>3406.27</v>
      </c>
      <c r="MV24" s="885">
        <v>3427.34</v>
      </c>
      <c r="MW24" s="883">
        <v>3449.84</v>
      </c>
      <c r="MX24" s="883">
        <v>3472.34</v>
      </c>
      <c r="MY24" s="884">
        <v>3494.84</v>
      </c>
      <c r="MZ24" s="885">
        <v>3516.46</v>
      </c>
      <c r="NA24" s="883">
        <v>3539.54</v>
      </c>
      <c r="NB24" s="883">
        <v>3562.62</v>
      </c>
      <c r="NC24" s="884">
        <v>3585.7</v>
      </c>
      <c r="ND24" s="885">
        <v>3607.88</v>
      </c>
      <c r="NE24" s="883">
        <v>3631.57</v>
      </c>
      <c r="NF24" s="883">
        <v>3655.25</v>
      </c>
      <c r="NG24" s="884">
        <v>3678.93</v>
      </c>
      <c r="NH24" s="885">
        <v>3701.69</v>
      </c>
      <c r="NI24" s="883">
        <v>3725.99</v>
      </c>
      <c r="NJ24" s="883">
        <v>3750.28</v>
      </c>
      <c r="NK24" s="884">
        <v>3774.58</v>
      </c>
      <c r="NL24" s="885">
        <v>3797.93</v>
      </c>
      <c r="NM24" s="883">
        <v>3822.86</v>
      </c>
      <c r="NN24" s="883">
        <v>3847.79</v>
      </c>
      <c r="NO24" s="884">
        <v>3872.72</v>
      </c>
      <c r="NP24" s="885">
        <v>3896.68</v>
      </c>
      <c r="NQ24" s="883">
        <v>3922.26</v>
      </c>
      <c r="NR24" s="883">
        <v>3947.83</v>
      </c>
      <c r="NS24" s="884">
        <v>3973.41</v>
      </c>
      <c r="NT24" s="885">
        <v>3997.99</v>
      </c>
      <c r="NU24" s="883">
        <v>4024.23</v>
      </c>
      <c r="NV24" s="883">
        <v>4050.48</v>
      </c>
      <c r="NW24" s="884">
        <v>4076.72</v>
      </c>
      <c r="NX24" s="885">
        <v>4101.9399999999996</v>
      </c>
      <c r="NY24" s="883">
        <v>4128.8599999999997</v>
      </c>
      <c r="NZ24" s="883">
        <v>4155.79</v>
      </c>
      <c r="OA24" s="884">
        <v>4182.71</v>
      </c>
      <c r="OB24" s="885">
        <v>4208.59</v>
      </c>
      <c r="OC24" s="883">
        <v>4236.22</v>
      </c>
      <c r="OD24" s="883">
        <v>4263.84</v>
      </c>
      <c r="OE24" s="884">
        <v>4291.47</v>
      </c>
      <c r="OF24" s="885">
        <v>4318.01</v>
      </c>
      <c r="OG24" s="883">
        <v>4346.3599999999997</v>
      </c>
      <c r="OH24" s="883">
        <v>4374.7</v>
      </c>
      <c r="OI24" s="884">
        <v>4403.04</v>
      </c>
      <c r="OJ24" s="885">
        <v>4430.28</v>
      </c>
      <c r="OK24" s="883">
        <v>4459.3599999999997</v>
      </c>
      <c r="OL24" s="883">
        <v>4488.4399999999996</v>
      </c>
      <c r="OM24" s="884">
        <v>4517.5200000000004</v>
      </c>
      <c r="ON24" s="885">
        <v>4545.47</v>
      </c>
      <c r="OO24" s="883">
        <v>4575.3100000000004</v>
      </c>
      <c r="OP24" s="883">
        <v>4605.1400000000003</v>
      </c>
      <c r="OQ24" s="884">
        <v>4634.9799999999996</v>
      </c>
      <c r="OR24" s="885">
        <v>4663.6499999999996</v>
      </c>
      <c r="OS24" s="883">
        <v>4694.26</v>
      </c>
      <c r="OT24" s="883">
        <v>4724.88</v>
      </c>
      <c r="OU24" s="884">
        <v>4755.49</v>
      </c>
      <c r="OV24" s="885">
        <v>4784.91</v>
      </c>
      <c r="OW24" s="883">
        <v>4816.3100000000004</v>
      </c>
      <c r="OX24" s="883">
        <v>4847.72</v>
      </c>
      <c r="OY24" s="884">
        <v>4879.13</v>
      </c>
      <c r="OZ24" s="885">
        <v>4909.3100000000004</v>
      </c>
      <c r="PA24" s="883">
        <v>4941.54</v>
      </c>
      <c r="PB24" s="883">
        <v>4973.76</v>
      </c>
      <c r="PC24" s="884">
        <v>5005.99</v>
      </c>
      <c r="PD24" s="885">
        <v>5036.96</v>
      </c>
      <c r="PE24" s="883">
        <v>5070.0200000000004</v>
      </c>
      <c r="PF24" s="883">
        <v>5103.08</v>
      </c>
      <c r="PG24" s="884">
        <v>5136.1400000000003</v>
      </c>
      <c r="PH24" s="885">
        <v>5167.92</v>
      </c>
      <c r="PI24" s="883">
        <v>5201.84</v>
      </c>
      <c r="PJ24" s="883">
        <v>5235.76</v>
      </c>
      <c r="PK24" s="884">
        <v>5269.68</v>
      </c>
      <c r="PL24" s="885">
        <v>5302.28</v>
      </c>
      <c r="PM24" s="883">
        <v>5337.09</v>
      </c>
      <c r="PN24" s="883">
        <v>5371.89</v>
      </c>
      <c r="PO24" s="884">
        <v>5406.7</v>
      </c>
      <c r="PP24" s="885">
        <v>5440.14</v>
      </c>
      <c r="PQ24" s="883">
        <v>5475.85</v>
      </c>
      <c r="PR24" s="883">
        <v>5511.56</v>
      </c>
      <c r="PS24" s="884">
        <v>5547.27</v>
      </c>
      <c r="PT24" s="885">
        <v>5581.59</v>
      </c>
      <c r="PU24" s="883">
        <v>5618.22</v>
      </c>
      <c r="PV24" s="883">
        <v>5654.86</v>
      </c>
      <c r="PW24" s="884">
        <v>5691.5</v>
      </c>
      <c r="PX24" s="885">
        <v>5726.71</v>
      </c>
      <c r="PY24" s="883">
        <v>5764.3</v>
      </c>
      <c r="PZ24" s="883">
        <v>5801.89</v>
      </c>
      <c r="QA24" s="884">
        <v>5839.48</v>
      </c>
      <c r="QB24" s="885">
        <v>5875.6</v>
      </c>
      <c r="QC24" s="883">
        <v>5914.17</v>
      </c>
      <c r="QD24" s="883">
        <v>5952.74</v>
      </c>
      <c r="QE24" s="884">
        <v>5991.3</v>
      </c>
      <c r="QF24" s="885">
        <v>6028.37</v>
      </c>
      <c r="QG24" s="883">
        <v>6067.94</v>
      </c>
      <c r="QH24" s="883">
        <v>6107.51</v>
      </c>
      <c r="QI24" s="884">
        <v>6147.08</v>
      </c>
      <c r="QJ24" s="885">
        <v>6185.1</v>
      </c>
      <c r="QK24" s="883">
        <v>6225.7</v>
      </c>
      <c r="QL24" s="883">
        <v>6266.3</v>
      </c>
      <c r="QM24" s="884">
        <v>6306.9</v>
      </c>
      <c r="QN24" s="885">
        <v>6345.92</v>
      </c>
      <c r="QO24" s="883">
        <v>6387.57</v>
      </c>
      <c r="QP24" s="883">
        <v>6429.23</v>
      </c>
      <c r="QQ24" s="884">
        <v>6470.88</v>
      </c>
      <c r="QR24" s="885">
        <v>6510.91</v>
      </c>
      <c r="QS24" s="883">
        <v>6553.65</v>
      </c>
      <c r="QT24" s="883">
        <v>6596.39</v>
      </c>
      <c r="QU24" s="884">
        <v>6639.12</v>
      </c>
      <c r="QV24" s="885">
        <v>6680.19</v>
      </c>
      <c r="QW24" s="883">
        <v>6724.04</v>
      </c>
      <c r="QX24" s="883">
        <v>6767.89</v>
      </c>
      <c r="QY24" s="884">
        <v>6811.74</v>
      </c>
      <c r="QZ24" s="885">
        <v>6853.88</v>
      </c>
      <c r="RA24" s="883">
        <v>6898.87</v>
      </c>
      <c r="RB24" s="883">
        <v>6943.86</v>
      </c>
      <c r="RC24" s="884">
        <v>6988.85</v>
      </c>
      <c r="RD24" s="885">
        <v>7032.08</v>
      </c>
      <c r="RE24" s="883">
        <v>7078.24</v>
      </c>
      <c r="RF24" s="883">
        <v>7124.4</v>
      </c>
      <c r="RG24" s="884">
        <v>7170.56</v>
      </c>
      <c r="RH24" s="885">
        <v>7214.91</v>
      </c>
      <c r="RI24" s="883">
        <v>7262.27</v>
      </c>
      <c r="RJ24" s="883">
        <v>7309.63</v>
      </c>
      <c r="RK24" s="884">
        <v>7356.99</v>
      </c>
      <c r="RL24" s="885">
        <v>7402.5</v>
      </c>
      <c r="RM24" s="883">
        <v>7451.09</v>
      </c>
      <c r="RN24" s="883">
        <v>7499.68</v>
      </c>
      <c r="RO24" s="884">
        <v>7548.27</v>
      </c>
      <c r="RP24" s="885">
        <v>7594.97</v>
      </c>
      <c r="RQ24" s="883">
        <v>7644.82</v>
      </c>
      <c r="RR24" s="883">
        <v>7694.67</v>
      </c>
      <c r="RS24" s="884">
        <v>7744.53</v>
      </c>
      <c r="RT24" s="885">
        <v>7792.44</v>
      </c>
      <c r="RU24" s="883">
        <v>7843.59</v>
      </c>
      <c r="RV24" s="883">
        <v>7894.74</v>
      </c>
      <c r="RW24" s="884">
        <v>7945.89</v>
      </c>
      <c r="RX24" s="885">
        <v>7995.04</v>
      </c>
      <c r="RY24" s="883">
        <v>8047.52</v>
      </c>
      <c r="RZ24" s="883">
        <v>8100</v>
      </c>
      <c r="SA24" s="884">
        <v>8152.48</v>
      </c>
    </row>
    <row r="25" spans="1:497" s="521" customFormat="1" ht="15.75" thickBot="1">
      <c r="A25" s="685"/>
      <c r="B25" s="647"/>
      <c r="C25" s="647"/>
      <c r="D25" s="647"/>
      <c r="E25" s="647"/>
      <c r="F25" s="647" t="s">
        <v>421</v>
      </c>
      <c r="G25" s="621">
        <v>24</v>
      </c>
      <c r="H25" s="690" t="s">
        <v>91</v>
      </c>
      <c r="I25" s="798">
        <v>24</v>
      </c>
      <c r="J25" s="691" t="s">
        <v>320</v>
      </c>
      <c r="K25" s="799">
        <v>0.02</v>
      </c>
      <c r="L25" s="887">
        <v>269.79000000000002</v>
      </c>
      <c r="M25" s="888">
        <v>273.86</v>
      </c>
      <c r="N25" s="888">
        <v>281.33999999999997</v>
      </c>
      <c r="O25" s="889">
        <v>285.41000000000003</v>
      </c>
      <c r="P25" s="887">
        <v>291.55</v>
      </c>
      <c r="Q25" s="888">
        <v>298.07</v>
      </c>
      <c r="R25" s="888">
        <v>308.20999999999998</v>
      </c>
      <c r="S25" s="889">
        <v>311.18</v>
      </c>
      <c r="T25" s="890">
        <v>314.92</v>
      </c>
      <c r="U25" s="888">
        <v>316.12</v>
      </c>
      <c r="V25" s="888">
        <v>324.52999999999997</v>
      </c>
      <c r="W25" s="889">
        <v>324.95</v>
      </c>
      <c r="X25" s="890">
        <v>325.26</v>
      </c>
      <c r="Y25" s="888">
        <v>328.39</v>
      </c>
      <c r="Z25" s="888">
        <v>333.91</v>
      </c>
      <c r="AA25" s="889">
        <v>335.74</v>
      </c>
      <c r="AB25" s="890">
        <v>336.79</v>
      </c>
      <c r="AC25" s="888">
        <v>340</v>
      </c>
      <c r="AD25" s="888">
        <v>343.84</v>
      </c>
      <c r="AE25" s="889">
        <v>343.63</v>
      </c>
      <c r="AF25" s="890">
        <v>344.18</v>
      </c>
      <c r="AG25" s="888">
        <v>345.83</v>
      </c>
      <c r="AH25" s="888">
        <v>347.56</v>
      </c>
      <c r="AI25" s="889">
        <v>346.91</v>
      </c>
      <c r="AJ25" s="890">
        <v>345.43</v>
      </c>
      <c r="AK25" s="888">
        <v>347.52</v>
      </c>
      <c r="AL25" s="888">
        <v>347.92</v>
      </c>
      <c r="AM25" s="889">
        <v>348.46</v>
      </c>
      <c r="AN25" s="890">
        <v>349.49</v>
      </c>
      <c r="AO25" s="888">
        <v>351.39</v>
      </c>
      <c r="AP25" s="888">
        <v>354.69</v>
      </c>
      <c r="AQ25" s="889">
        <v>357.81</v>
      </c>
      <c r="AR25" s="890">
        <v>362.28</v>
      </c>
      <c r="AS25" s="888">
        <v>368.41</v>
      </c>
      <c r="AT25" s="888">
        <v>372.76</v>
      </c>
      <c r="AU25" s="889">
        <v>374.35</v>
      </c>
      <c r="AV25" s="890">
        <v>378.56</v>
      </c>
      <c r="AW25" s="888">
        <v>383.86</v>
      </c>
      <c r="AX25" s="888">
        <v>385.02</v>
      </c>
      <c r="AY25" s="889">
        <v>385.11</v>
      </c>
      <c r="AZ25" s="890">
        <v>383.69</v>
      </c>
      <c r="BA25" s="888">
        <v>386</v>
      </c>
      <c r="BB25" s="888">
        <v>388.53</v>
      </c>
      <c r="BC25" s="889">
        <v>388.78</v>
      </c>
      <c r="BD25" s="890">
        <v>390.85</v>
      </c>
      <c r="BE25" s="888">
        <v>391.74</v>
      </c>
      <c r="BF25" s="888">
        <v>394.01</v>
      </c>
      <c r="BG25" s="889">
        <v>392.82</v>
      </c>
      <c r="BH25" s="890">
        <v>395.72</v>
      </c>
      <c r="BI25" s="888">
        <v>399.85</v>
      </c>
      <c r="BJ25" s="888">
        <v>400.53</v>
      </c>
      <c r="BK25" s="889">
        <v>400.17</v>
      </c>
      <c r="BL25" s="890">
        <v>403.93</v>
      </c>
      <c r="BM25" s="888">
        <v>411.62</v>
      </c>
      <c r="BN25" s="888">
        <v>411.97</v>
      </c>
      <c r="BO25" s="889">
        <v>415.02</v>
      </c>
      <c r="BP25" s="890">
        <v>421.19</v>
      </c>
      <c r="BQ25" s="888">
        <v>423.94</v>
      </c>
      <c r="BR25" s="888">
        <v>426.49</v>
      </c>
      <c r="BS25" s="889">
        <v>428.02</v>
      </c>
      <c r="BT25" s="890">
        <v>433.65</v>
      </c>
      <c r="BU25" s="888">
        <v>440</v>
      </c>
      <c r="BV25" s="888">
        <v>442.92</v>
      </c>
      <c r="BW25" s="889">
        <v>442.3</v>
      </c>
      <c r="BX25" s="890">
        <v>441.66</v>
      </c>
      <c r="BY25" s="888">
        <v>444.01</v>
      </c>
      <c r="BZ25" s="888">
        <v>447.85</v>
      </c>
      <c r="CA25" s="889">
        <v>448.8</v>
      </c>
      <c r="CB25" s="890">
        <v>450.05</v>
      </c>
      <c r="CC25" s="888">
        <v>454.32</v>
      </c>
      <c r="CD25" s="888">
        <v>457.23</v>
      </c>
      <c r="CE25" s="889">
        <v>458.34</v>
      </c>
      <c r="CF25" s="890">
        <v>469.97</v>
      </c>
      <c r="CG25" s="888">
        <v>461.72</v>
      </c>
      <c r="CH25" s="888">
        <v>460.32</v>
      </c>
      <c r="CI25" s="889">
        <v>456.04</v>
      </c>
      <c r="CJ25" s="891">
        <v>455.05</v>
      </c>
      <c r="CK25" s="888">
        <v>458.29</v>
      </c>
      <c r="CL25" s="888">
        <v>465.05</v>
      </c>
      <c r="CM25" s="889">
        <v>462.25</v>
      </c>
      <c r="CN25" s="890">
        <v>466.3</v>
      </c>
      <c r="CO25" s="888">
        <v>468.39</v>
      </c>
      <c r="CP25" s="888">
        <v>469.29</v>
      </c>
      <c r="CQ25" s="889">
        <v>468.22</v>
      </c>
      <c r="CR25" s="890">
        <v>468.84</v>
      </c>
      <c r="CS25" s="888">
        <v>470.57</v>
      </c>
      <c r="CT25" s="888">
        <v>474.22</v>
      </c>
      <c r="CU25" s="889">
        <v>475.09</v>
      </c>
      <c r="CV25" s="887">
        <v>476.18</v>
      </c>
      <c r="CW25" s="888">
        <v>485.23</v>
      </c>
      <c r="CX25" s="888">
        <v>492.07</v>
      </c>
      <c r="CY25" s="889">
        <v>491.16</v>
      </c>
      <c r="CZ25" s="890">
        <v>491.18</v>
      </c>
      <c r="DA25" s="888">
        <v>495.32</v>
      </c>
      <c r="DB25" s="888">
        <v>498.09</v>
      </c>
      <c r="DC25" s="889">
        <v>505</v>
      </c>
      <c r="DD25" s="890">
        <v>520.69000000000005</v>
      </c>
      <c r="DE25" s="888">
        <v>557.62</v>
      </c>
      <c r="DF25" s="888">
        <v>576.08000000000004</v>
      </c>
      <c r="DG25" s="889">
        <v>600.71</v>
      </c>
      <c r="DH25" s="890">
        <v>605.19000000000005</v>
      </c>
      <c r="DI25" s="888">
        <v>603.75</v>
      </c>
      <c r="DJ25" s="888">
        <v>600.77</v>
      </c>
      <c r="DK25" s="889">
        <v>612.16999999999996</v>
      </c>
      <c r="DL25" s="890">
        <v>632.03</v>
      </c>
      <c r="DM25" s="888">
        <v>638.5</v>
      </c>
      <c r="DN25" s="888">
        <v>649.88</v>
      </c>
      <c r="DO25" s="889">
        <v>661.67</v>
      </c>
      <c r="DP25" s="890">
        <v>658.14</v>
      </c>
      <c r="DQ25" s="888">
        <v>689.31</v>
      </c>
      <c r="DR25" s="888">
        <v>692.87</v>
      </c>
      <c r="DS25" s="889">
        <v>687.19</v>
      </c>
      <c r="DT25" s="890">
        <v>696.7</v>
      </c>
      <c r="DU25" s="888">
        <v>725.23</v>
      </c>
      <c r="DV25" s="888">
        <v>774.76</v>
      </c>
      <c r="DW25" s="889">
        <v>768.74</v>
      </c>
      <c r="DX25" s="890">
        <v>715.95</v>
      </c>
      <c r="DY25" s="888">
        <v>691.26</v>
      </c>
      <c r="DZ25" s="888">
        <v>694.39</v>
      </c>
      <c r="EA25" s="889">
        <v>697.18</v>
      </c>
      <c r="EB25" s="890">
        <v>705.25</v>
      </c>
      <c r="EC25" s="888">
        <v>722.76</v>
      </c>
      <c r="ED25" s="888">
        <v>728.03</v>
      </c>
      <c r="EE25" s="889">
        <v>727.14</v>
      </c>
      <c r="EF25" s="890">
        <v>738.68</v>
      </c>
      <c r="EG25" s="888">
        <v>759.69</v>
      </c>
      <c r="EH25" s="888">
        <v>768.44</v>
      </c>
      <c r="EI25" s="889">
        <v>768.35</v>
      </c>
      <c r="EJ25" s="890">
        <v>770.37</v>
      </c>
      <c r="EK25" s="888">
        <v>772.58</v>
      </c>
      <c r="EL25" s="888">
        <v>767.66</v>
      </c>
      <c r="EM25" s="889">
        <v>766.57</v>
      </c>
      <c r="EN25" s="890">
        <v>773.09</v>
      </c>
      <c r="EO25" s="888">
        <v>778.6</v>
      </c>
      <c r="EP25" s="888">
        <v>776.77</v>
      </c>
      <c r="EQ25" s="889">
        <v>777.31</v>
      </c>
      <c r="ER25" s="890">
        <v>785.64</v>
      </c>
      <c r="ES25" s="888">
        <v>789.93</v>
      </c>
      <c r="ET25" s="888">
        <v>795.77</v>
      </c>
      <c r="EU25" s="889">
        <v>795</v>
      </c>
      <c r="EV25" s="890">
        <v>797.68</v>
      </c>
      <c r="EW25" s="888">
        <v>784.02</v>
      </c>
      <c r="EX25" s="888">
        <v>786.63</v>
      </c>
      <c r="EY25" s="889">
        <v>776.94</v>
      </c>
      <c r="EZ25" s="890">
        <v>773.31</v>
      </c>
      <c r="FA25" s="888">
        <v>777.31</v>
      </c>
      <c r="FB25" s="888">
        <v>791.51</v>
      </c>
      <c r="FC25" s="889">
        <v>787.71</v>
      </c>
      <c r="FD25" s="890">
        <v>794.57</v>
      </c>
      <c r="FE25" s="888">
        <v>807.59</v>
      </c>
      <c r="FF25" s="888">
        <v>816.18</v>
      </c>
      <c r="FG25" s="889">
        <v>817.39</v>
      </c>
      <c r="FH25" s="890">
        <v>818.05</v>
      </c>
      <c r="FI25" s="888">
        <v>834.7</v>
      </c>
      <c r="FJ25" s="888">
        <v>850.29</v>
      </c>
      <c r="FK25" s="889">
        <v>864.3</v>
      </c>
      <c r="FL25" s="890">
        <v>870.05</v>
      </c>
      <c r="FM25" s="888">
        <v>872.7</v>
      </c>
      <c r="FN25" s="888">
        <v>864.06</v>
      </c>
      <c r="FO25" s="889">
        <v>857.91</v>
      </c>
      <c r="FP25" s="890">
        <v>858.42</v>
      </c>
      <c r="FQ25" s="888">
        <v>860.31</v>
      </c>
      <c r="FR25" s="888">
        <v>863.19</v>
      </c>
      <c r="FS25" s="889">
        <v>874.18</v>
      </c>
      <c r="FT25" s="890">
        <v>905.63</v>
      </c>
      <c r="FU25" s="888">
        <v>973.75</v>
      </c>
      <c r="FV25" s="888">
        <v>1024.8599999999999</v>
      </c>
      <c r="FW25" s="889">
        <v>1069.68</v>
      </c>
      <c r="FX25" s="890">
        <v>1129.1600000000001</v>
      </c>
      <c r="FY25" s="888">
        <v>1162.67</v>
      </c>
      <c r="FZ25" s="888">
        <v>1169.55</v>
      </c>
      <c r="GA25" s="889">
        <v>1143.96</v>
      </c>
      <c r="GB25" s="890">
        <v>1140.31</v>
      </c>
      <c r="GC25" s="888">
        <v>1159.6400000000001</v>
      </c>
      <c r="GD25" s="888">
        <v>1167.06</v>
      </c>
      <c r="GE25" s="889">
        <v>1158.56</v>
      </c>
      <c r="GF25" s="890">
        <v>1163.25</v>
      </c>
      <c r="GG25" s="888">
        <v>1158.1199999999999</v>
      </c>
      <c r="GH25" s="888">
        <v>1146.96</v>
      </c>
      <c r="GI25" s="889">
        <v>1137.95</v>
      </c>
      <c r="GJ25" s="890">
        <v>1136.3</v>
      </c>
      <c r="GK25" s="888">
        <v>1165.27</v>
      </c>
      <c r="GL25" s="888">
        <v>1180.42</v>
      </c>
      <c r="GM25" s="889">
        <v>1188.0899999999999</v>
      </c>
      <c r="GN25" s="890">
        <v>1195.77</v>
      </c>
      <c r="GO25" s="888">
        <v>1203.44</v>
      </c>
      <c r="GP25" s="888">
        <v>1211.1099999999999</v>
      </c>
      <c r="GQ25" s="889">
        <v>1222.8399999999999</v>
      </c>
      <c r="GR25" s="890">
        <v>1227.6199999999999</v>
      </c>
      <c r="GS25" s="888">
        <v>1235.68</v>
      </c>
      <c r="GT25" s="888">
        <v>1243.73</v>
      </c>
      <c r="GU25" s="889">
        <v>1251.79</v>
      </c>
      <c r="GV25" s="890">
        <v>1259.54</v>
      </c>
      <c r="GW25" s="888">
        <v>1267.8</v>
      </c>
      <c r="GX25" s="888">
        <v>1276.07</v>
      </c>
      <c r="GY25" s="889">
        <v>1284.3399999999999</v>
      </c>
      <c r="GZ25" s="890">
        <v>1292.28</v>
      </c>
      <c r="HA25" s="888">
        <v>1300.77</v>
      </c>
      <c r="HB25" s="888">
        <v>1309.25</v>
      </c>
      <c r="HC25" s="889">
        <v>1317.73</v>
      </c>
      <c r="HD25" s="890">
        <v>1325.88</v>
      </c>
      <c r="HE25" s="888">
        <v>1334.59</v>
      </c>
      <c r="HF25" s="888">
        <v>1343.29</v>
      </c>
      <c r="HG25" s="889">
        <v>1351.99</v>
      </c>
      <c r="HH25" s="890">
        <v>1360.36</v>
      </c>
      <c r="HI25" s="888">
        <v>1369.29</v>
      </c>
      <c r="HJ25" s="888">
        <v>1378.22</v>
      </c>
      <c r="HK25" s="889">
        <v>1387.14</v>
      </c>
      <c r="HL25" s="890">
        <v>1395.73</v>
      </c>
      <c r="HM25" s="888">
        <v>1404.89</v>
      </c>
      <c r="HN25" s="888">
        <v>1414.05</v>
      </c>
      <c r="HO25" s="889">
        <v>1423.21</v>
      </c>
      <c r="HP25" s="890">
        <v>1432.01</v>
      </c>
      <c r="HQ25" s="888">
        <v>1441.41</v>
      </c>
      <c r="HR25" s="888">
        <v>1450.81</v>
      </c>
      <c r="HS25" s="889">
        <v>1460.21</v>
      </c>
      <c r="HT25" s="890">
        <v>1469.25</v>
      </c>
      <c r="HU25" s="888">
        <v>1478.89</v>
      </c>
      <c r="HV25" s="888">
        <v>1488.54</v>
      </c>
      <c r="HW25" s="889">
        <v>1498.18</v>
      </c>
      <c r="HX25" s="890">
        <v>1507.45</v>
      </c>
      <c r="HY25" s="888">
        <v>1517.34</v>
      </c>
      <c r="HZ25" s="888">
        <v>1527.24</v>
      </c>
      <c r="IA25" s="889">
        <v>1537.13</v>
      </c>
      <c r="IB25" s="890">
        <v>1546.64</v>
      </c>
      <c r="IC25" s="888">
        <v>1556.79</v>
      </c>
      <c r="ID25" s="888">
        <v>1566.95</v>
      </c>
      <c r="IE25" s="889">
        <v>1577.1</v>
      </c>
      <c r="IF25" s="890">
        <v>1586.85</v>
      </c>
      <c r="IG25" s="888">
        <v>1597.27</v>
      </c>
      <c r="IH25" s="888">
        <v>1607.69</v>
      </c>
      <c r="II25" s="889">
        <v>1618.1</v>
      </c>
      <c r="IJ25" s="890">
        <v>1628.11</v>
      </c>
      <c r="IK25" s="888">
        <v>1638.8</v>
      </c>
      <c r="IL25" s="888">
        <v>1649.49</v>
      </c>
      <c r="IM25" s="889">
        <v>1660.17</v>
      </c>
      <c r="IN25" s="890">
        <v>1670.44</v>
      </c>
      <c r="IO25" s="888">
        <v>1681.41</v>
      </c>
      <c r="IP25" s="888">
        <v>1692.37</v>
      </c>
      <c r="IQ25" s="889">
        <v>1703.34</v>
      </c>
      <c r="IR25" s="890">
        <v>1713.87</v>
      </c>
      <c r="IS25" s="888">
        <v>1725.12</v>
      </c>
      <c r="IT25" s="888">
        <v>1736.37</v>
      </c>
      <c r="IU25" s="889">
        <v>1747.62</v>
      </c>
      <c r="IV25" s="890">
        <v>1758.44</v>
      </c>
      <c r="IW25" s="888">
        <v>1769.98</v>
      </c>
      <c r="IX25" s="888">
        <v>1781.52</v>
      </c>
      <c r="IY25" s="889">
        <v>1793.06</v>
      </c>
      <c r="IZ25" s="890">
        <v>1804.15</v>
      </c>
      <c r="JA25" s="888">
        <v>1816</v>
      </c>
      <c r="JB25" s="888">
        <v>1827.84</v>
      </c>
      <c r="JC25" s="889">
        <v>1839.68</v>
      </c>
      <c r="JD25" s="890">
        <v>1851.06</v>
      </c>
      <c r="JE25" s="888">
        <v>1863.21</v>
      </c>
      <c r="JF25" s="888">
        <v>1875.36</v>
      </c>
      <c r="JG25" s="889">
        <v>1887.51</v>
      </c>
      <c r="JH25" s="890">
        <v>1899.19</v>
      </c>
      <c r="JI25" s="888">
        <v>1911.66</v>
      </c>
      <c r="JJ25" s="888">
        <v>1924.12</v>
      </c>
      <c r="JK25" s="889">
        <v>1936.59</v>
      </c>
      <c r="JL25" s="890">
        <v>1948.57</v>
      </c>
      <c r="JM25" s="888">
        <v>1961.36</v>
      </c>
      <c r="JN25" s="888">
        <v>1974.15</v>
      </c>
      <c r="JO25" s="889">
        <v>1986.94</v>
      </c>
      <c r="JP25" s="890">
        <v>1999.23</v>
      </c>
      <c r="JQ25" s="888">
        <v>2012.35</v>
      </c>
      <c r="JR25" s="888">
        <v>2025.48</v>
      </c>
      <c r="JS25" s="889">
        <v>2038.6</v>
      </c>
      <c r="JT25" s="890">
        <v>2051.21</v>
      </c>
      <c r="JU25" s="888">
        <v>2064.6799999999998</v>
      </c>
      <c r="JV25" s="888">
        <v>2078.14</v>
      </c>
      <c r="JW25" s="889">
        <v>2091.6</v>
      </c>
      <c r="JX25" s="890">
        <v>2104.54</v>
      </c>
      <c r="JY25" s="888">
        <v>2118.36</v>
      </c>
      <c r="JZ25" s="888">
        <v>2132.17</v>
      </c>
      <c r="KA25" s="889">
        <v>2145.9899999999998</v>
      </c>
      <c r="KB25" s="890">
        <v>2159.2600000000002</v>
      </c>
      <c r="KC25" s="888">
        <v>2173.4299999999998</v>
      </c>
      <c r="KD25" s="888">
        <v>2187.61</v>
      </c>
      <c r="KE25" s="889">
        <v>2201.7800000000002</v>
      </c>
      <c r="KF25" s="890">
        <v>2215.4</v>
      </c>
      <c r="KG25" s="888">
        <v>2229.94</v>
      </c>
      <c r="KH25" s="888">
        <v>2244.4899999999998</v>
      </c>
      <c r="KI25" s="889">
        <v>2259.0300000000002</v>
      </c>
      <c r="KJ25" s="890">
        <v>2273</v>
      </c>
      <c r="KK25" s="888">
        <v>2287.92</v>
      </c>
      <c r="KL25" s="888">
        <v>2302.84</v>
      </c>
      <c r="KM25" s="889">
        <v>2317.7600000000002</v>
      </c>
      <c r="KN25" s="890">
        <v>2332.1</v>
      </c>
      <c r="KO25" s="888">
        <v>2347.41</v>
      </c>
      <c r="KP25" s="888">
        <v>2362.7199999999998</v>
      </c>
      <c r="KQ25" s="889">
        <v>2378.02</v>
      </c>
      <c r="KR25" s="890">
        <v>2392.7399999999998</v>
      </c>
      <c r="KS25" s="888">
        <v>2408.44</v>
      </c>
      <c r="KT25" s="888">
        <v>2424.15</v>
      </c>
      <c r="KU25" s="889">
        <v>2439.85</v>
      </c>
      <c r="KV25" s="890">
        <v>2454.9499999999998</v>
      </c>
      <c r="KW25" s="888">
        <v>2471.06</v>
      </c>
      <c r="KX25" s="888">
        <v>2487.1799999999998</v>
      </c>
      <c r="KY25" s="889">
        <v>2503.29</v>
      </c>
      <c r="KZ25" s="890">
        <v>2518.7800000000002</v>
      </c>
      <c r="LA25" s="888">
        <v>2535.31</v>
      </c>
      <c r="LB25" s="888">
        <v>2551.84</v>
      </c>
      <c r="LC25" s="889">
        <v>2568.37</v>
      </c>
      <c r="LD25" s="890">
        <v>2584.2600000000002</v>
      </c>
      <c r="LE25" s="888">
        <v>2601.23</v>
      </c>
      <c r="LF25" s="888">
        <v>2618.19</v>
      </c>
      <c r="LG25" s="889">
        <v>2635.15</v>
      </c>
      <c r="LH25" s="890">
        <v>2651.45</v>
      </c>
      <c r="LI25" s="888">
        <v>2668.86</v>
      </c>
      <c r="LJ25" s="888">
        <v>2686.26</v>
      </c>
      <c r="LK25" s="889">
        <v>2703.67</v>
      </c>
      <c r="LL25" s="890">
        <v>2720.39</v>
      </c>
      <c r="LM25" s="888">
        <v>2738.25</v>
      </c>
      <c r="LN25" s="888">
        <v>2756.11</v>
      </c>
      <c r="LO25" s="889">
        <v>2773.96</v>
      </c>
      <c r="LP25" s="890">
        <v>2791.12</v>
      </c>
      <c r="LQ25" s="888">
        <v>2809.44</v>
      </c>
      <c r="LR25" s="888">
        <v>2827.76</v>
      </c>
      <c r="LS25" s="889">
        <v>2846.08</v>
      </c>
      <c r="LT25" s="890">
        <v>2863.69</v>
      </c>
      <c r="LU25" s="888">
        <v>2882.49</v>
      </c>
      <c r="LV25" s="888">
        <v>2901.29</v>
      </c>
      <c r="LW25" s="889">
        <v>2920.08</v>
      </c>
      <c r="LX25" s="890">
        <v>2938.15</v>
      </c>
      <c r="LY25" s="888">
        <v>2957.43</v>
      </c>
      <c r="LZ25" s="888">
        <v>2976.72</v>
      </c>
      <c r="MA25" s="889">
        <v>2996.01</v>
      </c>
      <c r="MB25" s="890">
        <v>3014.54</v>
      </c>
      <c r="MC25" s="888">
        <v>3034.33</v>
      </c>
      <c r="MD25" s="888">
        <v>3054.11</v>
      </c>
      <c r="ME25" s="889">
        <v>3073.9</v>
      </c>
      <c r="MF25" s="890">
        <v>3092.92</v>
      </c>
      <c r="MG25" s="888">
        <v>3113.22</v>
      </c>
      <c r="MH25" s="888">
        <v>3133.52</v>
      </c>
      <c r="MI25" s="889">
        <v>3153.82</v>
      </c>
      <c r="MJ25" s="890">
        <v>3173.33</v>
      </c>
      <c r="MK25" s="888">
        <v>3194.16</v>
      </c>
      <c r="ML25" s="888">
        <v>3214.99</v>
      </c>
      <c r="MM25" s="889">
        <v>3235.82</v>
      </c>
      <c r="MN25" s="890">
        <v>3255.84</v>
      </c>
      <c r="MO25" s="888">
        <v>3277.21</v>
      </c>
      <c r="MP25" s="888">
        <v>3298.58</v>
      </c>
      <c r="MQ25" s="889">
        <v>3319.95</v>
      </c>
      <c r="MR25" s="890">
        <v>3340.49</v>
      </c>
      <c r="MS25" s="888">
        <v>3362.42</v>
      </c>
      <c r="MT25" s="888">
        <v>3384.35</v>
      </c>
      <c r="MU25" s="889">
        <v>3406.27</v>
      </c>
      <c r="MV25" s="890">
        <v>3427.34</v>
      </c>
      <c r="MW25" s="888">
        <v>3449.84</v>
      </c>
      <c r="MX25" s="888">
        <v>3472.34</v>
      </c>
      <c r="MY25" s="889">
        <v>3494.84</v>
      </c>
      <c r="MZ25" s="890">
        <v>3516.46</v>
      </c>
      <c r="NA25" s="888">
        <v>3539.54</v>
      </c>
      <c r="NB25" s="888">
        <v>3562.62</v>
      </c>
      <c r="NC25" s="889">
        <v>3585.7</v>
      </c>
      <c r="ND25" s="890">
        <v>3607.88</v>
      </c>
      <c r="NE25" s="888">
        <v>3631.57</v>
      </c>
      <c r="NF25" s="888">
        <v>3655.25</v>
      </c>
      <c r="NG25" s="889">
        <v>3678.93</v>
      </c>
      <c r="NH25" s="890">
        <v>3701.69</v>
      </c>
      <c r="NI25" s="888">
        <v>3725.99</v>
      </c>
      <c r="NJ25" s="888">
        <v>3750.28</v>
      </c>
      <c r="NK25" s="889">
        <v>3774.58</v>
      </c>
      <c r="NL25" s="890">
        <v>3797.93</v>
      </c>
      <c r="NM25" s="888">
        <v>3822.86</v>
      </c>
      <c r="NN25" s="888">
        <v>3847.79</v>
      </c>
      <c r="NO25" s="889">
        <v>3872.72</v>
      </c>
      <c r="NP25" s="890">
        <v>3896.68</v>
      </c>
      <c r="NQ25" s="888">
        <v>3922.26</v>
      </c>
      <c r="NR25" s="888">
        <v>3947.83</v>
      </c>
      <c r="NS25" s="889">
        <v>3973.41</v>
      </c>
      <c r="NT25" s="890">
        <v>3997.99</v>
      </c>
      <c r="NU25" s="888">
        <v>4024.23</v>
      </c>
      <c r="NV25" s="888">
        <v>4050.48</v>
      </c>
      <c r="NW25" s="889">
        <v>4076.72</v>
      </c>
      <c r="NX25" s="890">
        <v>4101.9399999999996</v>
      </c>
      <c r="NY25" s="888">
        <v>4128.8599999999997</v>
      </c>
      <c r="NZ25" s="888">
        <v>4155.79</v>
      </c>
      <c r="OA25" s="889">
        <v>4182.71</v>
      </c>
      <c r="OB25" s="890">
        <v>4208.59</v>
      </c>
      <c r="OC25" s="888">
        <v>4236.22</v>
      </c>
      <c r="OD25" s="888">
        <v>4263.84</v>
      </c>
      <c r="OE25" s="889">
        <v>4291.47</v>
      </c>
      <c r="OF25" s="890">
        <v>4318.01</v>
      </c>
      <c r="OG25" s="888">
        <v>4346.3599999999997</v>
      </c>
      <c r="OH25" s="888">
        <v>4374.7</v>
      </c>
      <c r="OI25" s="889">
        <v>4403.04</v>
      </c>
      <c r="OJ25" s="890">
        <v>4430.28</v>
      </c>
      <c r="OK25" s="888">
        <v>4459.3599999999997</v>
      </c>
      <c r="OL25" s="888">
        <v>4488.4399999999996</v>
      </c>
      <c r="OM25" s="889">
        <v>4517.5200000000004</v>
      </c>
      <c r="ON25" s="890">
        <v>4545.47</v>
      </c>
      <c r="OO25" s="888">
        <v>4575.3100000000004</v>
      </c>
      <c r="OP25" s="888">
        <v>4605.1400000000003</v>
      </c>
      <c r="OQ25" s="889">
        <v>4634.9799999999996</v>
      </c>
      <c r="OR25" s="890">
        <v>4663.6499999999996</v>
      </c>
      <c r="OS25" s="888">
        <v>4694.26</v>
      </c>
      <c r="OT25" s="888">
        <v>4724.88</v>
      </c>
      <c r="OU25" s="889">
        <v>4755.49</v>
      </c>
      <c r="OV25" s="890">
        <v>4784.91</v>
      </c>
      <c r="OW25" s="888">
        <v>4816.3100000000004</v>
      </c>
      <c r="OX25" s="888">
        <v>4847.72</v>
      </c>
      <c r="OY25" s="889">
        <v>4879.13</v>
      </c>
      <c r="OZ25" s="890">
        <v>4909.3100000000004</v>
      </c>
      <c r="PA25" s="888">
        <v>4941.54</v>
      </c>
      <c r="PB25" s="888">
        <v>4973.76</v>
      </c>
      <c r="PC25" s="889">
        <v>5005.99</v>
      </c>
      <c r="PD25" s="890">
        <v>5036.96</v>
      </c>
      <c r="PE25" s="888">
        <v>5070.0200000000004</v>
      </c>
      <c r="PF25" s="888">
        <v>5103.08</v>
      </c>
      <c r="PG25" s="889">
        <v>5136.1400000000003</v>
      </c>
      <c r="PH25" s="890">
        <v>5167.92</v>
      </c>
      <c r="PI25" s="888">
        <v>5201.84</v>
      </c>
      <c r="PJ25" s="888">
        <v>5235.76</v>
      </c>
      <c r="PK25" s="889">
        <v>5269.68</v>
      </c>
      <c r="PL25" s="890">
        <v>5302.28</v>
      </c>
      <c r="PM25" s="888">
        <v>5337.09</v>
      </c>
      <c r="PN25" s="888">
        <v>5371.89</v>
      </c>
      <c r="PO25" s="889">
        <v>5406.7</v>
      </c>
      <c r="PP25" s="890">
        <v>5440.14</v>
      </c>
      <c r="PQ25" s="888">
        <v>5475.85</v>
      </c>
      <c r="PR25" s="888">
        <v>5511.56</v>
      </c>
      <c r="PS25" s="889">
        <v>5547.27</v>
      </c>
      <c r="PT25" s="890">
        <v>5581.59</v>
      </c>
      <c r="PU25" s="888">
        <v>5618.22</v>
      </c>
      <c r="PV25" s="888">
        <v>5654.86</v>
      </c>
      <c r="PW25" s="889">
        <v>5691.5</v>
      </c>
      <c r="PX25" s="890">
        <v>5726.71</v>
      </c>
      <c r="PY25" s="888">
        <v>5764.3</v>
      </c>
      <c r="PZ25" s="888">
        <v>5801.89</v>
      </c>
      <c r="QA25" s="889">
        <v>5839.48</v>
      </c>
      <c r="QB25" s="890">
        <v>5875.6</v>
      </c>
      <c r="QC25" s="888">
        <v>5914.17</v>
      </c>
      <c r="QD25" s="888">
        <v>5952.74</v>
      </c>
      <c r="QE25" s="889">
        <v>5991.3</v>
      </c>
      <c r="QF25" s="890">
        <v>6028.37</v>
      </c>
      <c r="QG25" s="888">
        <v>6067.94</v>
      </c>
      <c r="QH25" s="888">
        <v>6107.51</v>
      </c>
      <c r="QI25" s="889">
        <v>6147.08</v>
      </c>
      <c r="QJ25" s="890">
        <v>6185.1</v>
      </c>
      <c r="QK25" s="888">
        <v>6225.7</v>
      </c>
      <c r="QL25" s="888">
        <v>6266.3</v>
      </c>
      <c r="QM25" s="889">
        <v>6306.9</v>
      </c>
      <c r="QN25" s="890">
        <v>6345.92</v>
      </c>
      <c r="QO25" s="888">
        <v>6387.57</v>
      </c>
      <c r="QP25" s="888">
        <v>6429.23</v>
      </c>
      <c r="QQ25" s="889">
        <v>6470.88</v>
      </c>
      <c r="QR25" s="890">
        <v>6510.91</v>
      </c>
      <c r="QS25" s="888">
        <v>6553.65</v>
      </c>
      <c r="QT25" s="888">
        <v>6596.39</v>
      </c>
      <c r="QU25" s="889">
        <v>6639.12</v>
      </c>
      <c r="QV25" s="890">
        <v>6680.19</v>
      </c>
      <c r="QW25" s="888">
        <v>6724.04</v>
      </c>
      <c r="QX25" s="888">
        <v>6767.89</v>
      </c>
      <c r="QY25" s="889">
        <v>6811.74</v>
      </c>
      <c r="QZ25" s="890">
        <v>6853.88</v>
      </c>
      <c r="RA25" s="888">
        <v>6898.87</v>
      </c>
      <c r="RB25" s="888">
        <v>6943.86</v>
      </c>
      <c r="RC25" s="889">
        <v>6988.85</v>
      </c>
      <c r="RD25" s="890">
        <v>7032.08</v>
      </c>
      <c r="RE25" s="888">
        <v>7078.24</v>
      </c>
      <c r="RF25" s="888">
        <v>7124.4</v>
      </c>
      <c r="RG25" s="889">
        <v>7170.56</v>
      </c>
      <c r="RH25" s="890">
        <v>7214.91</v>
      </c>
      <c r="RI25" s="888">
        <v>7262.27</v>
      </c>
      <c r="RJ25" s="888">
        <v>7309.63</v>
      </c>
      <c r="RK25" s="889">
        <v>7356.99</v>
      </c>
      <c r="RL25" s="890">
        <v>7402.5</v>
      </c>
      <c r="RM25" s="888">
        <v>7451.09</v>
      </c>
      <c r="RN25" s="888">
        <v>7499.68</v>
      </c>
      <c r="RO25" s="889">
        <v>7548.27</v>
      </c>
      <c r="RP25" s="890">
        <v>7594.97</v>
      </c>
      <c r="RQ25" s="888">
        <v>7644.82</v>
      </c>
      <c r="RR25" s="888">
        <v>7694.67</v>
      </c>
      <c r="RS25" s="889">
        <v>7744.53</v>
      </c>
      <c r="RT25" s="890">
        <v>7792.44</v>
      </c>
      <c r="RU25" s="888">
        <v>7843.59</v>
      </c>
      <c r="RV25" s="888">
        <v>7894.74</v>
      </c>
      <c r="RW25" s="889">
        <v>7945.89</v>
      </c>
      <c r="RX25" s="890">
        <v>7995.04</v>
      </c>
      <c r="RY25" s="888">
        <v>8047.52</v>
      </c>
      <c r="RZ25" s="888">
        <v>8100</v>
      </c>
      <c r="SA25" s="889">
        <v>8152.48</v>
      </c>
    </row>
    <row r="26" spans="1:497" s="521" customFormat="1" ht="16.5" thickTop="1" thickBot="1">
      <c r="A26" s="685"/>
      <c r="B26" s="647"/>
      <c r="C26" s="647"/>
      <c r="D26" s="647"/>
      <c r="E26" s="647"/>
      <c r="F26" s="692" t="s">
        <v>420</v>
      </c>
      <c r="G26" s="621">
        <v>25</v>
      </c>
      <c r="H26" s="659" t="s">
        <v>382</v>
      </c>
      <c r="I26" s="640">
        <v>25</v>
      </c>
      <c r="J26" s="692" t="s">
        <v>321</v>
      </c>
      <c r="K26" s="800">
        <v>1</v>
      </c>
      <c r="L26" s="892">
        <v>270.89</v>
      </c>
      <c r="M26" s="892">
        <v>276.33</v>
      </c>
      <c r="N26" s="892">
        <v>285.85000000000002</v>
      </c>
      <c r="O26" s="893">
        <v>289.76</v>
      </c>
      <c r="P26" s="892">
        <v>295.87</v>
      </c>
      <c r="Q26" s="892">
        <v>303.91000000000003</v>
      </c>
      <c r="R26" s="892">
        <v>314.31</v>
      </c>
      <c r="S26" s="893">
        <v>318.24</v>
      </c>
      <c r="T26" s="894">
        <v>323.45</v>
      </c>
      <c r="U26" s="892">
        <v>325.24</v>
      </c>
      <c r="V26" s="892">
        <v>335.09</v>
      </c>
      <c r="W26" s="893">
        <v>335.72</v>
      </c>
      <c r="X26" s="894">
        <v>336.75</v>
      </c>
      <c r="Y26" s="892">
        <v>337.22</v>
      </c>
      <c r="Z26" s="892">
        <v>342.77</v>
      </c>
      <c r="AA26" s="893">
        <v>344.12</v>
      </c>
      <c r="AB26" s="894">
        <v>345.25</v>
      </c>
      <c r="AC26" s="892">
        <v>348.43</v>
      </c>
      <c r="AD26" s="892">
        <v>352.39</v>
      </c>
      <c r="AE26" s="893">
        <v>352.45</v>
      </c>
      <c r="AF26" s="894">
        <v>353.23</v>
      </c>
      <c r="AG26" s="892">
        <v>353.64</v>
      </c>
      <c r="AH26" s="892">
        <v>355.73</v>
      </c>
      <c r="AI26" s="893">
        <v>354.66</v>
      </c>
      <c r="AJ26" s="894">
        <v>354.6</v>
      </c>
      <c r="AK26" s="892">
        <v>356.25</v>
      </c>
      <c r="AL26" s="892">
        <v>357.4</v>
      </c>
      <c r="AM26" s="893">
        <v>356.91</v>
      </c>
      <c r="AN26" s="894">
        <v>357.75</v>
      </c>
      <c r="AO26" s="892">
        <v>359.01</v>
      </c>
      <c r="AP26" s="892">
        <v>362.94</v>
      </c>
      <c r="AQ26" s="893">
        <v>366.08</v>
      </c>
      <c r="AR26" s="894">
        <v>369.3</v>
      </c>
      <c r="AS26" s="892">
        <v>373.44</v>
      </c>
      <c r="AT26" s="892">
        <v>376.76</v>
      </c>
      <c r="AU26" s="893">
        <v>378.56</v>
      </c>
      <c r="AV26" s="894">
        <v>383.22</v>
      </c>
      <c r="AW26" s="892">
        <v>387.78</v>
      </c>
      <c r="AX26" s="892">
        <v>391.19</v>
      </c>
      <c r="AY26" s="893">
        <v>392.55</v>
      </c>
      <c r="AZ26" s="894">
        <v>393.28</v>
      </c>
      <c r="BA26" s="892">
        <v>396.19</v>
      </c>
      <c r="BB26" s="892">
        <v>399.75</v>
      </c>
      <c r="BC26" s="893">
        <v>404.15</v>
      </c>
      <c r="BD26" s="894">
        <v>405.07</v>
      </c>
      <c r="BE26" s="892">
        <v>405.25</v>
      </c>
      <c r="BF26" s="892">
        <v>408.48</v>
      </c>
      <c r="BG26" s="893">
        <v>408.68</v>
      </c>
      <c r="BH26" s="894">
        <v>410.77</v>
      </c>
      <c r="BI26" s="892">
        <v>414.89</v>
      </c>
      <c r="BJ26" s="892">
        <v>417.22</v>
      </c>
      <c r="BK26" s="893">
        <v>418.01</v>
      </c>
      <c r="BL26" s="894">
        <v>422.05</v>
      </c>
      <c r="BM26" s="892">
        <v>428.85</v>
      </c>
      <c r="BN26" s="892">
        <v>429.04</v>
      </c>
      <c r="BO26" s="893">
        <v>431.4</v>
      </c>
      <c r="BP26" s="894">
        <v>435.65</v>
      </c>
      <c r="BQ26" s="892">
        <v>438.47</v>
      </c>
      <c r="BR26" s="892">
        <v>440.77</v>
      </c>
      <c r="BS26" s="893">
        <v>442.92</v>
      </c>
      <c r="BT26" s="894">
        <v>446.34</v>
      </c>
      <c r="BU26" s="892">
        <v>452.21</v>
      </c>
      <c r="BV26" s="892">
        <v>455.44</v>
      </c>
      <c r="BW26" s="893">
        <v>455.24</v>
      </c>
      <c r="BX26" s="894">
        <v>456.46</v>
      </c>
      <c r="BY26" s="892">
        <v>460.75</v>
      </c>
      <c r="BZ26" s="892">
        <v>464.13</v>
      </c>
      <c r="CA26" s="893">
        <v>467.28</v>
      </c>
      <c r="CB26" s="894">
        <v>468.6</v>
      </c>
      <c r="CC26" s="892">
        <v>471.96</v>
      </c>
      <c r="CD26" s="892">
        <v>473.39</v>
      </c>
      <c r="CE26" s="893">
        <v>474.74</v>
      </c>
      <c r="CF26" s="894">
        <v>476.72</v>
      </c>
      <c r="CG26" s="892">
        <v>478.83</v>
      </c>
      <c r="CH26" s="892">
        <v>478.86</v>
      </c>
      <c r="CI26" s="893">
        <v>478.01</v>
      </c>
      <c r="CJ26" s="894">
        <v>479.74</v>
      </c>
      <c r="CK26" s="892">
        <v>484.42</v>
      </c>
      <c r="CL26" s="892">
        <v>490.61</v>
      </c>
      <c r="CM26" s="893">
        <v>490.05</v>
      </c>
      <c r="CN26" s="894">
        <v>493.28</v>
      </c>
      <c r="CO26" s="892">
        <v>496.38</v>
      </c>
      <c r="CP26" s="892">
        <v>498.13</v>
      </c>
      <c r="CQ26" s="893">
        <v>500.48</v>
      </c>
      <c r="CR26" s="894">
        <v>501.17</v>
      </c>
      <c r="CS26" s="892">
        <v>501.33</v>
      </c>
      <c r="CT26" s="892">
        <v>505.47</v>
      </c>
      <c r="CU26" s="893">
        <v>506.11</v>
      </c>
      <c r="CV26" s="892">
        <v>507.18</v>
      </c>
      <c r="CW26" s="892">
        <v>516.82000000000005</v>
      </c>
      <c r="CX26" s="892">
        <v>522.4</v>
      </c>
      <c r="CY26" s="893">
        <v>523.44000000000005</v>
      </c>
      <c r="CZ26" s="894">
        <v>525.26</v>
      </c>
      <c r="DA26" s="892">
        <v>528.29999999999995</v>
      </c>
      <c r="DB26" s="892">
        <v>530.64</v>
      </c>
      <c r="DC26" s="893">
        <v>535.59</v>
      </c>
      <c r="DD26" s="894">
        <v>544.89</v>
      </c>
      <c r="DE26" s="892">
        <v>566.51</v>
      </c>
      <c r="DF26" s="892">
        <v>578.66999999999996</v>
      </c>
      <c r="DG26" s="893">
        <v>595.09</v>
      </c>
      <c r="DH26" s="894">
        <v>599.22</v>
      </c>
      <c r="DI26" s="892">
        <v>604.49</v>
      </c>
      <c r="DJ26" s="892">
        <v>608.79</v>
      </c>
      <c r="DK26" s="893">
        <v>620.94000000000005</v>
      </c>
      <c r="DL26" s="894">
        <v>630.42999999999995</v>
      </c>
      <c r="DM26" s="892">
        <v>638.08000000000004</v>
      </c>
      <c r="DN26" s="892">
        <v>644.95000000000005</v>
      </c>
      <c r="DO26" s="893">
        <v>654.19000000000005</v>
      </c>
      <c r="DP26" s="894">
        <v>657.49</v>
      </c>
      <c r="DQ26" s="892">
        <v>674.89</v>
      </c>
      <c r="DR26" s="892">
        <v>681.29</v>
      </c>
      <c r="DS26" s="893">
        <v>680.42</v>
      </c>
      <c r="DT26" s="894">
        <v>687.9</v>
      </c>
      <c r="DU26" s="892">
        <v>708.36</v>
      </c>
      <c r="DV26" s="892">
        <v>738.89</v>
      </c>
      <c r="DW26" s="893">
        <v>731.03</v>
      </c>
      <c r="DX26" s="894">
        <v>705.87</v>
      </c>
      <c r="DY26" s="892">
        <v>697.73</v>
      </c>
      <c r="DZ26" s="892">
        <v>702.67</v>
      </c>
      <c r="EA26" s="893">
        <v>705.72</v>
      </c>
      <c r="EB26" s="894">
        <v>713.39</v>
      </c>
      <c r="EC26" s="892">
        <v>722.89</v>
      </c>
      <c r="ED26" s="892">
        <v>729.23</v>
      </c>
      <c r="EE26" s="893">
        <v>731.19</v>
      </c>
      <c r="EF26" s="894">
        <v>739.86</v>
      </c>
      <c r="EG26" s="892">
        <v>756.92</v>
      </c>
      <c r="EH26" s="892">
        <v>764.34</v>
      </c>
      <c r="EI26" s="893">
        <v>764.82</v>
      </c>
      <c r="EJ26" s="894">
        <v>769.23</v>
      </c>
      <c r="EK26" s="892">
        <v>775.01</v>
      </c>
      <c r="EL26" s="892">
        <v>773.35</v>
      </c>
      <c r="EM26" s="893">
        <v>777.41</v>
      </c>
      <c r="EN26" s="894">
        <v>782.27</v>
      </c>
      <c r="EO26" s="892">
        <v>786.67</v>
      </c>
      <c r="EP26" s="892">
        <v>789.56</v>
      </c>
      <c r="EQ26" s="893">
        <v>792.07</v>
      </c>
      <c r="ER26" s="894">
        <v>797.85</v>
      </c>
      <c r="ES26" s="892">
        <v>802.53</v>
      </c>
      <c r="ET26" s="892">
        <v>808.31</v>
      </c>
      <c r="EU26" s="893">
        <v>807.52</v>
      </c>
      <c r="EV26" s="894">
        <v>805.97</v>
      </c>
      <c r="EW26" s="892">
        <v>801.94</v>
      </c>
      <c r="EX26" s="892">
        <v>808.19</v>
      </c>
      <c r="EY26" s="893">
        <v>803.77</v>
      </c>
      <c r="EZ26" s="894">
        <v>801.82</v>
      </c>
      <c r="FA26" s="892">
        <v>805.71</v>
      </c>
      <c r="FB26" s="892">
        <v>818.83</v>
      </c>
      <c r="FC26" s="893">
        <v>817.3</v>
      </c>
      <c r="FD26" s="894">
        <v>823.47</v>
      </c>
      <c r="FE26" s="892">
        <v>831.91</v>
      </c>
      <c r="FF26" s="892">
        <v>841.4</v>
      </c>
      <c r="FG26" s="893">
        <v>845.51</v>
      </c>
      <c r="FH26" s="894">
        <v>844.49</v>
      </c>
      <c r="FI26" s="892">
        <v>855.27</v>
      </c>
      <c r="FJ26" s="892">
        <v>869.33</v>
      </c>
      <c r="FK26" s="893">
        <v>881.15</v>
      </c>
      <c r="FL26" s="894">
        <v>882.69</v>
      </c>
      <c r="FM26" s="892">
        <v>888.93</v>
      </c>
      <c r="FN26" s="892">
        <v>892.31</v>
      </c>
      <c r="FO26" s="893">
        <v>890.36</v>
      </c>
      <c r="FP26" s="894">
        <v>893.31</v>
      </c>
      <c r="FQ26" s="892">
        <v>890.14</v>
      </c>
      <c r="FR26" s="892">
        <v>897.67</v>
      </c>
      <c r="FS26" s="893">
        <v>907.64</v>
      </c>
      <c r="FT26" s="894">
        <v>928.78</v>
      </c>
      <c r="FU26" s="892">
        <v>971.54</v>
      </c>
      <c r="FV26" s="892">
        <v>1005.06</v>
      </c>
      <c r="FW26" s="893">
        <v>1033.8399999999999</v>
      </c>
      <c r="FX26" s="894">
        <v>1073.97</v>
      </c>
      <c r="FY26" s="892">
        <v>1108.73</v>
      </c>
      <c r="FZ26" s="892">
        <v>1120.1600000000001</v>
      </c>
      <c r="GA26" s="893">
        <v>1120.76</v>
      </c>
      <c r="GB26" s="894">
        <v>1121.67</v>
      </c>
      <c r="GC26" s="892">
        <v>1130.44</v>
      </c>
      <c r="GD26" s="892">
        <v>1138.98</v>
      </c>
      <c r="GE26" s="893">
        <v>1144.03</v>
      </c>
      <c r="GF26" s="894">
        <v>1149.32</v>
      </c>
      <c r="GG26" s="892">
        <v>1155.42</v>
      </c>
      <c r="GH26" s="892">
        <v>1157.94</v>
      </c>
      <c r="GI26" s="893">
        <v>1157.2</v>
      </c>
      <c r="GJ26" s="894">
        <v>1162.49</v>
      </c>
      <c r="GK26" s="892">
        <v>1178.02</v>
      </c>
      <c r="GL26" s="892">
        <v>1192.24</v>
      </c>
      <c r="GM26" s="893">
        <v>1199.99</v>
      </c>
      <c r="GN26" s="894">
        <v>1207.74</v>
      </c>
      <c r="GO26" s="892">
        <v>1215.49</v>
      </c>
      <c r="GP26" s="892">
        <v>1223.24</v>
      </c>
      <c r="GQ26" s="893">
        <v>1235.0899999999999</v>
      </c>
      <c r="GR26" s="894">
        <v>1239.9100000000001</v>
      </c>
      <c r="GS26" s="892">
        <v>1248.05</v>
      </c>
      <c r="GT26" s="892">
        <v>1256.19</v>
      </c>
      <c r="GU26" s="893">
        <v>1264.33</v>
      </c>
      <c r="GV26" s="894">
        <v>1272.1500000000001</v>
      </c>
      <c r="GW26" s="892">
        <v>1280.5</v>
      </c>
      <c r="GX26" s="892">
        <v>1288.8499999999999</v>
      </c>
      <c r="GY26" s="893">
        <v>1297.2</v>
      </c>
      <c r="GZ26" s="894">
        <v>1305.23</v>
      </c>
      <c r="HA26" s="892">
        <v>1313.79</v>
      </c>
      <c r="HB26" s="892">
        <v>1322.36</v>
      </c>
      <c r="HC26" s="893">
        <v>1330.93</v>
      </c>
      <c r="HD26" s="894">
        <v>1339.16</v>
      </c>
      <c r="HE26" s="892">
        <v>1347.95</v>
      </c>
      <c r="HF26" s="892">
        <v>1356.74</v>
      </c>
      <c r="HG26" s="893">
        <v>1365.53</v>
      </c>
      <c r="HH26" s="894">
        <v>1373.98</v>
      </c>
      <c r="HI26" s="892">
        <v>1383</v>
      </c>
      <c r="HJ26" s="892">
        <v>1392.02</v>
      </c>
      <c r="HK26" s="893">
        <v>1401.04</v>
      </c>
      <c r="HL26" s="894">
        <v>1409.7</v>
      </c>
      <c r="HM26" s="892">
        <v>1418.96</v>
      </c>
      <c r="HN26" s="892">
        <v>1428.21</v>
      </c>
      <c r="HO26" s="893">
        <v>1437.46</v>
      </c>
      <c r="HP26" s="894">
        <v>1446.36</v>
      </c>
      <c r="HQ26" s="892">
        <v>1455.85</v>
      </c>
      <c r="HR26" s="892">
        <v>1465.34</v>
      </c>
      <c r="HS26" s="893">
        <v>1474.84</v>
      </c>
      <c r="HT26" s="894">
        <v>1483.96</v>
      </c>
      <c r="HU26" s="892">
        <v>1493.7</v>
      </c>
      <c r="HV26" s="892">
        <v>1503.44</v>
      </c>
      <c r="HW26" s="893">
        <v>1513.18</v>
      </c>
      <c r="HX26" s="894">
        <v>1522.54</v>
      </c>
      <c r="HY26" s="892">
        <v>1532.54</v>
      </c>
      <c r="HZ26" s="892">
        <v>1542.53</v>
      </c>
      <c r="IA26" s="893">
        <v>1552.53</v>
      </c>
      <c r="IB26" s="894">
        <v>1562.13</v>
      </c>
      <c r="IC26" s="892">
        <v>1572.38</v>
      </c>
      <c r="ID26" s="892">
        <v>1582.64</v>
      </c>
      <c r="IE26" s="893">
        <v>1592.89</v>
      </c>
      <c r="IF26" s="894">
        <v>1602.75</v>
      </c>
      <c r="IG26" s="892">
        <v>1613.27</v>
      </c>
      <c r="IH26" s="892">
        <v>1623.79</v>
      </c>
      <c r="II26" s="893">
        <v>1634.31</v>
      </c>
      <c r="IJ26" s="894">
        <v>1644.42</v>
      </c>
      <c r="IK26" s="892">
        <v>1655.21</v>
      </c>
      <c r="IL26" s="892">
        <v>1666</v>
      </c>
      <c r="IM26" s="893">
        <v>1676.8</v>
      </c>
      <c r="IN26" s="894">
        <v>1687.17</v>
      </c>
      <c r="IO26" s="892">
        <v>1698.25</v>
      </c>
      <c r="IP26" s="892">
        <v>1709.32</v>
      </c>
      <c r="IQ26" s="893">
        <v>1720.4</v>
      </c>
      <c r="IR26" s="894">
        <v>1731.04</v>
      </c>
      <c r="IS26" s="892">
        <v>1742.4</v>
      </c>
      <c r="IT26" s="892">
        <v>1753.76</v>
      </c>
      <c r="IU26" s="893">
        <v>1765.13</v>
      </c>
      <c r="IV26" s="894">
        <v>1776.05</v>
      </c>
      <c r="IW26" s="892">
        <v>1787.7</v>
      </c>
      <c r="IX26" s="892">
        <v>1799.36</v>
      </c>
      <c r="IY26" s="893">
        <v>1811.02</v>
      </c>
      <c r="IZ26" s="894">
        <v>1822.22</v>
      </c>
      <c r="JA26" s="892">
        <v>1834.18</v>
      </c>
      <c r="JB26" s="892">
        <v>1846.14</v>
      </c>
      <c r="JC26" s="893">
        <v>1858.11</v>
      </c>
      <c r="JD26" s="894">
        <v>1869.6</v>
      </c>
      <c r="JE26" s="892">
        <v>1881.87</v>
      </c>
      <c r="JF26" s="892">
        <v>1894.14</v>
      </c>
      <c r="JG26" s="893">
        <v>1906.42</v>
      </c>
      <c r="JH26" s="894">
        <v>1918.21</v>
      </c>
      <c r="JI26" s="892">
        <v>1930.8</v>
      </c>
      <c r="JJ26" s="892">
        <v>1943.39</v>
      </c>
      <c r="JK26" s="893">
        <v>1955.98</v>
      </c>
      <c r="JL26" s="894">
        <v>1968.08</v>
      </c>
      <c r="JM26" s="892">
        <v>1981</v>
      </c>
      <c r="JN26" s="892">
        <v>1993.92</v>
      </c>
      <c r="JO26" s="893">
        <v>2006.84</v>
      </c>
      <c r="JP26" s="894">
        <v>2019.25</v>
      </c>
      <c r="JQ26" s="892">
        <v>2032.51</v>
      </c>
      <c r="JR26" s="892">
        <v>2045.76</v>
      </c>
      <c r="JS26" s="893">
        <v>2059.02</v>
      </c>
      <c r="JT26" s="894">
        <v>2071.75</v>
      </c>
      <c r="JU26" s="892">
        <v>2085.35</v>
      </c>
      <c r="JV26" s="892">
        <v>2098.9499999999998</v>
      </c>
      <c r="JW26" s="893">
        <v>2112.5500000000002</v>
      </c>
      <c r="JX26" s="894">
        <v>2125.62</v>
      </c>
      <c r="JY26" s="892">
        <v>2139.5700000000002</v>
      </c>
      <c r="JZ26" s="892">
        <v>2153.52</v>
      </c>
      <c r="KA26" s="893">
        <v>2167.48</v>
      </c>
      <c r="KB26" s="894">
        <v>2180.89</v>
      </c>
      <c r="KC26" s="892">
        <v>2195.1999999999998</v>
      </c>
      <c r="KD26" s="892">
        <v>2209.52</v>
      </c>
      <c r="KE26" s="893">
        <v>2223.83</v>
      </c>
      <c r="KF26" s="894">
        <v>2237.59</v>
      </c>
      <c r="KG26" s="892">
        <v>2252.2800000000002</v>
      </c>
      <c r="KH26" s="892">
        <v>2266.96</v>
      </c>
      <c r="KI26" s="893">
        <v>2281.65</v>
      </c>
      <c r="KJ26" s="894">
        <v>2295.77</v>
      </c>
      <c r="KK26" s="892">
        <v>2310.84</v>
      </c>
      <c r="KL26" s="892">
        <v>2325.9</v>
      </c>
      <c r="KM26" s="893">
        <v>2340.9699999999998</v>
      </c>
      <c r="KN26" s="894">
        <v>2355.46</v>
      </c>
      <c r="KO26" s="892">
        <v>2370.92</v>
      </c>
      <c r="KP26" s="892">
        <v>2386.38</v>
      </c>
      <c r="KQ26" s="893">
        <v>2401.84</v>
      </c>
      <c r="KR26" s="894">
        <v>2416.6999999999998</v>
      </c>
      <c r="KS26" s="892">
        <v>2432.56</v>
      </c>
      <c r="KT26" s="892">
        <v>2448.42</v>
      </c>
      <c r="KU26" s="893">
        <v>2464.29</v>
      </c>
      <c r="KV26" s="894">
        <v>2479.5300000000002</v>
      </c>
      <c r="KW26" s="892">
        <v>2495.81</v>
      </c>
      <c r="KX26" s="892">
        <v>2512.08</v>
      </c>
      <c r="KY26" s="893">
        <v>2528.36</v>
      </c>
      <c r="KZ26" s="894">
        <v>2544</v>
      </c>
      <c r="LA26" s="892">
        <v>2560.6999999999998</v>
      </c>
      <c r="LB26" s="892">
        <v>2577.4</v>
      </c>
      <c r="LC26" s="893">
        <v>2594.1</v>
      </c>
      <c r="LD26" s="894">
        <v>2610.14</v>
      </c>
      <c r="LE26" s="892">
        <v>2627.28</v>
      </c>
      <c r="LF26" s="892">
        <v>2644.41</v>
      </c>
      <c r="LG26" s="893">
        <v>2661.54</v>
      </c>
      <c r="LH26" s="894">
        <v>2678.01</v>
      </c>
      <c r="LI26" s="892">
        <v>2695.59</v>
      </c>
      <c r="LJ26" s="892">
        <v>2713.16</v>
      </c>
      <c r="LK26" s="893">
        <v>2730.74</v>
      </c>
      <c r="LL26" s="894">
        <v>2747.64</v>
      </c>
      <c r="LM26" s="892">
        <v>2765.67</v>
      </c>
      <c r="LN26" s="892">
        <v>2783.71</v>
      </c>
      <c r="LO26" s="893">
        <v>2801.74</v>
      </c>
      <c r="LP26" s="894">
        <v>2819.07</v>
      </c>
      <c r="LQ26" s="892">
        <v>2837.58</v>
      </c>
      <c r="LR26" s="892">
        <v>2856.08</v>
      </c>
      <c r="LS26" s="893">
        <v>2874.59</v>
      </c>
      <c r="LT26" s="894">
        <v>2892.37</v>
      </c>
      <c r="LU26" s="892">
        <v>2911.36</v>
      </c>
      <c r="LV26" s="892">
        <v>2930.34</v>
      </c>
      <c r="LW26" s="893">
        <v>2949.33</v>
      </c>
      <c r="LX26" s="894">
        <v>2967.57</v>
      </c>
      <c r="LY26" s="892">
        <v>2987.05</v>
      </c>
      <c r="LZ26" s="892">
        <v>3006.53</v>
      </c>
      <c r="MA26" s="893">
        <v>3026.01</v>
      </c>
      <c r="MB26" s="894">
        <v>3044.73</v>
      </c>
      <c r="MC26" s="892">
        <v>3064.71</v>
      </c>
      <c r="MD26" s="892">
        <v>3084.7</v>
      </c>
      <c r="ME26" s="893">
        <v>3104.69</v>
      </c>
      <c r="MF26" s="894">
        <v>3123.89</v>
      </c>
      <c r="MG26" s="892">
        <v>3144.4</v>
      </c>
      <c r="MH26" s="892">
        <v>3164.9</v>
      </c>
      <c r="MI26" s="893">
        <v>3185.41</v>
      </c>
      <c r="MJ26" s="894">
        <v>3205.11</v>
      </c>
      <c r="MK26" s="892">
        <v>3226.15</v>
      </c>
      <c r="ML26" s="892">
        <v>3247.19</v>
      </c>
      <c r="MM26" s="893">
        <v>3268.23</v>
      </c>
      <c r="MN26" s="894">
        <v>3288.45</v>
      </c>
      <c r="MO26" s="892">
        <v>3310.03</v>
      </c>
      <c r="MP26" s="892">
        <v>3331.62</v>
      </c>
      <c r="MQ26" s="893">
        <v>3353.2</v>
      </c>
      <c r="MR26" s="894">
        <v>3373.95</v>
      </c>
      <c r="MS26" s="892">
        <v>3396.09</v>
      </c>
      <c r="MT26" s="892">
        <v>3418.24</v>
      </c>
      <c r="MU26" s="893">
        <v>3440.38</v>
      </c>
      <c r="MV26" s="894">
        <v>3461.67</v>
      </c>
      <c r="MW26" s="892">
        <v>3484.39</v>
      </c>
      <c r="MX26" s="892">
        <v>3507.11</v>
      </c>
      <c r="MY26" s="893">
        <v>3529.83</v>
      </c>
      <c r="MZ26" s="894">
        <v>3551.67</v>
      </c>
      <c r="NA26" s="892">
        <v>3574.98</v>
      </c>
      <c r="NB26" s="892">
        <v>3598.3</v>
      </c>
      <c r="NC26" s="893">
        <v>3621.61</v>
      </c>
      <c r="ND26" s="894">
        <v>3644.01</v>
      </c>
      <c r="NE26" s="892">
        <v>3667.93</v>
      </c>
      <c r="NF26" s="892">
        <v>3691.85</v>
      </c>
      <c r="NG26" s="893">
        <v>3715.77</v>
      </c>
      <c r="NH26" s="894">
        <v>3738.76</v>
      </c>
      <c r="NI26" s="892">
        <v>3763.3</v>
      </c>
      <c r="NJ26" s="892">
        <v>3787.84</v>
      </c>
      <c r="NK26" s="893">
        <v>3812.38</v>
      </c>
      <c r="NL26" s="894">
        <v>3835.97</v>
      </c>
      <c r="NM26" s="892">
        <v>3861.15</v>
      </c>
      <c r="NN26" s="892">
        <v>3886.33</v>
      </c>
      <c r="NO26" s="893">
        <v>3911.5</v>
      </c>
      <c r="NP26" s="894">
        <v>3935.7</v>
      </c>
      <c r="NQ26" s="892">
        <v>3961.54</v>
      </c>
      <c r="NR26" s="892">
        <v>3987.37</v>
      </c>
      <c r="NS26" s="893">
        <v>4013.2</v>
      </c>
      <c r="NT26" s="894">
        <v>4038.03</v>
      </c>
      <c r="NU26" s="892">
        <v>4064.54</v>
      </c>
      <c r="NV26" s="892">
        <v>4091.04</v>
      </c>
      <c r="NW26" s="893">
        <v>4117.55</v>
      </c>
      <c r="NX26" s="894">
        <v>4143.0200000000004</v>
      </c>
      <c r="NY26" s="892">
        <v>4170.21</v>
      </c>
      <c r="NZ26" s="892">
        <v>4197.41</v>
      </c>
      <c r="OA26" s="893">
        <v>4224.6000000000004</v>
      </c>
      <c r="OB26" s="894">
        <v>4250.74</v>
      </c>
      <c r="OC26" s="892">
        <v>4278.6400000000003</v>
      </c>
      <c r="OD26" s="892">
        <v>4306.54</v>
      </c>
      <c r="OE26" s="893">
        <v>4334.4399999999996</v>
      </c>
      <c r="OF26" s="894">
        <v>4361.26</v>
      </c>
      <c r="OG26" s="892">
        <v>4389.88</v>
      </c>
      <c r="OH26" s="892">
        <v>4418.51</v>
      </c>
      <c r="OI26" s="893">
        <v>4447.1400000000003</v>
      </c>
      <c r="OJ26" s="894">
        <v>4474.6499999999996</v>
      </c>
      <c r="OK26" s="892">
        <v>4504.0200000000004</v>
      </c>
      <c r="OL26" s="892">
        <v>4533.3900000000003</v>
      </c>
      <c r="OM26" s="893">
        <v>4562.76</v>
      </c>
      <c r="ON26" s="894">
        <v>4590.99</v>
      </c>
      <c r="OO26" s="892">
        <v>4621.13</v>
      </c>
      <c r="OP26" s="892">
        <v>4651.26</v>
      </c>
      <c r="OQ26" s="893">
        <v>4681.3999999999996</v>
      </c>
      <c r="OR26" s="894">
        <v>4710.3599999999997</v>
      </c>
      <c r="OS26" s="892">
        <v>4741.2700000000004</v>
      </c>
      <c r="OT26" s="892">
        <v>4772.1899999999996</v>
      </c>
      <c r="OU26" s="893">
        <v>4803.1099999999997</v>
      </c>
      <c r="OV26" s="894">
        <v>4832.82</v>
      </c>
      <c r="OW26" s="892">
        <v>4864.55</v>
      </c>
      <c r="OX26" s="892">
        <v>4896.2700000000004</v>
      </c>
      <c r="OY26" s="893">
        <v>4927.99</v>
      </c>
      <c r="OZ26" s="894">
        <v>4958.4799999999996</v>
      </c>
      <c r="PA26" s="892">
        <v>4991.03</v>
      </c>
      <c r="PB26" s="892">
        <v>5023.57</v>
      </c>
      <c r="PC26" s="893">
        <v>5056.12</v>
      </c>
      <c r="PD26" s="894">
        <v>5087.3999999999996</v>
      </c>
      <c r="PE26" s="892">
        <v>5120.79</v>
      </c>
      <c r="PF26" s="892">
        <v>5154.1899999999996</v>
      </c>
      <c r="PG26" s="893">
        <v>5187.58</v>
      </c>
      <c r="PH26" s="894">
        <v>5219.67</v>
      </c>
      <c r="PI26" s="892">
        <v>5253.93</v>
      </c>
      <c r="PJ26" s="892">
        <v>5288.19</v>
      </c>
      <c r="PK26" s="893">
        <v>5322.46</v>
      </c>
      <c r="PL26" s="894">
        <v>5355.38</v>
      </c>
      <c r="PM26" s="892">
        <v>5390.54</v>
      </c>
      <c r="PN26" s="892">
        <v>5425.69</v>
      </c>
      <c r="PO26" s="893">
        <v>5460.84</v>
      </c>
      <c r="PP26" s="894">
        <v>5494.62</v>
      </c>
      <c r="PQ26" s="892">
        <v>5530.69</v>
      </c>
      <c r="PR26" s="892">
        <v>5566.76</v>
      </c>
      <c r="PS26" s="893">
        <v>5602.82</v>
      </c>
      <c r="PT26" s="894">
        <v>5637.48</v>
      </c>
      <c r="PU26" s="892">
        <v>5674.49</v>
      </c>
      <c r="PV26" s="892">
        <v>5711.49</v>
      </c>
      <c r="PW26" s="893">
        <v>5748.5</v>
      </c>
      <c r="PX26" s="894">
        <v>5784.06</v>
      </c>
      <c r="PY26" s="892">
        <v>5822.02</v>
      </c>
      <c r="PZ26" s="892">
        <v>5859.99</v>
      </c>
      <c r="QA26" s="893">
        <v>5897.96</v>
      </c>
      <c r="QB26" s="894">
        <v>5934.44</v>
      </c>
      <c r="QC26" s="892">
        <v>5973.4</v>
      </c>
      <c r="QD26" s="892">
        <v>6012.35</v>
      </c>
      <c r="QE26" s="893">
        <v>6051.3</v>
      </c>
      <c r="QF26" s="894">
        <v>6088.74</v>
      </c>
      <c r="QG26" s="892">
        <v>6128.7</v>
      </c>
      <c r="QH26" s="892">
        <v>6168.67</v>
      </c>
      <c r="QI26" s="893">
        <v>6208.64</v>
      </c>
      <c r="QJ26" s="894">
        <v>6247.05</v>
      </c>
      <c r="QK26" s="892">
        <v>6288.05</v>
      </c>
      <c r="QL26" s="892">
        <v>6329.06</v>
      </c>
      <c r="QM26" s="893">
        <v>6370.06</v>
      </c>
      <c r="QN26" s="894">
        <v>6409.47</v>
      </c>
      <c r="QO26" s="892">
        <v>6451.54</v>
      </c>
      <c r="QP26" s="892">
        <v>6493.61</v>
      </c>
      <c r="QQ26" s="893">
        <v>6535.68</v>
      </c>
      <c r="QR26" s="894">
        <v>6576.11</v>
      </c>
      <c r="QS26" s="892">
        <v>6619.28</v>
      </c>
      <c r="QT26" s="892">
        <v>6662.45</v>
      </c>
      <c r="QU26" s="893">
        <v>6705.61</v>
      </c>
      <c r="QV26" s="894">
        <v>6747.09</v>
      </c>
      <c r="QW26" s="892">
        <v>6791.38</v>
      </c>
      <c r="QX26" s="892">
        <v>6835.67</v>
      </c>
      <c r="QY26" s="893">
        <v>6879.96</v>
      </c>
      <c r="QZ26" s="894">
        <v>6922.52</v>
      </c>
      <c r="RA26" s="892">
        <v>6967.96</v>
      </c>
      <c r="RB26" s="892">
        <v>7013.4</v>
      </c>
      <c r="RC26" s="893">
        <v>7058.84</v>
      </c>
      <c r="RD26" s="894">
        <v>7102.5</v>
      </c>
      <c r="RE26" s="892">
        <v>7149.12</v>
      </c>
      <c r="RF26" s="892">
        <v>7195.75</v>
      </c>
      <c r="RG26" s="893">
        <v>7242.37</v>
      </c>
      <c r="RH26" s="894">
        <v>7287.17</v>
      </c>
      <c r="RI26" s="892">
        <v>7335</v>
      </c>
      <c r="RJ26" s="892">
        <v>7382.83</v>
      </c>
      <c r="RK26" s="893">
        <v>7430.67</v>
      </c>
      <c r="RL26" s="894">
        <v>7476.64</v>
      </c>
      <c r="RM26" s="892">
        <v>7525.71</v>
      </c>
      <c r="RN26" s="892">
        <v>7574.79</v>
      </c>
      <c r="RO26" s="893">
        <v>7623.86</v>
      </c>
      <c r="RP26" s="894">
        <v>7671.03</v>
      </c>
      <c r="RQ26" s="892">
        <v>7721.38</v>
      </c>
      <c r="RR26" s="892">
        <v>7771.73</v>
      </c>
      <c r="RS26" s="893">
        <v>7822.09</v>
      </c>
      <c r="RT26" s="894">
        <v>7870.47</v>
      </c>
      <c r="RU26" s="892">
        <v>7922.14</v>
      </c>
      <c r="RV26" s="892">
        <v>7973.8</v>
      </c>
      <c r="RW26" s="893">
        <v>8025.46</v>
      </c>
      <c r="RX26" s="894">
        <v>8075.11</v>
      </c>
      <c r="RY26" s="892">
        <v>8128.11</v>
      </c>
      <c r="RZ26" s="892">
        <v>8181.12</v>
      </c>
      <c r="SA26" s="893">
        <v>8234.1200000000008</v>
      </c>
      <c r="SC26" s="758">
        <f>SUM(L7:SA26)</f>
        <v>24468254.450000055</v>
      </c>
    </row>
    <row r="27" spans="1:497" s="521" customFormat="1" ht="16.5" thickTop="1" thickBot="1">
      <c r="A27" s="685"/>
      <c r="B27" s="647"/>
      <c r="C27" s="647"/>
      <c r="D27" s="647"/>
      <c r="E27" s="801" t="str">
        <f>VLOOKUP(F27,$E$30:$F$31,2)</f>
        <v>Government Personnel</v>
      </c>
      <c r="F27" s="802">
        <v>1</v>
      </c>
      <c r="G27" s="621">
        <v>26</v>
      </c>
      <c r="H27" s="633">
        <v>30</v>
      </c>
      <c r="I27" s="640">
        <v>26</v>
      </c>
      <c r="J27" s="692" t="s">
        <v>380</v>
      </c>
      <c r="K27" s="803"/>
      <c r="L27" s="751">
        <v>1</v>
      </c>
      <c r="M27" s="751">
        <v>1</v>
      </c>
      <c r="N27" s="751">
        <v>1</v>
      </c>
      <c r="O27" s="751">
        <v>1</v>
      </c>
      <c r="P27" s="751">
        <v>1</v>
      </c>
      <c r="Q27" s="751">
        <v>1</v>
      </c>
      <c r="R27" s="751">
        <v>1</v>
      </c>
      <c r="S27" s="751">
        <v>1</v>
      </c>
      <c r="T27" s="751">
        <v>1</v>
      </c>
      <c r="U27" s="751">
        <v>1</v>
      </c>
      <c r="V27" s="751">
        <v>1</v>
      </c>
      <c r="W27" s="751">
        <v>1</v>
      </c>
      <c r="X27" s="751">
        <v>1</v>
      </c>
      <c r="Y27" s="751">
        <v>1</v>
      </c>
      <c r="Z27" s="751">
        <v>1</v>
      </c>
      <c r="AA27" s="751">
        <v>1</v>
      </c>
      <c r="AB27" s="751">
        <v>1</v>
      </c>
      <c r="AC27" s="751">
        <v>1</v>
      </c>
      <c r="AD27" s="751">
        <v>1</v>
      </c>
      <c r="AE27" s="751">
        <v>1</v>
      </c>
      <c r="AF27" s="751">
        <v>1</v>
      </c>
      <c r="AG27" s="751">
        <v>1</v>
      </c>
      <c r="AH27" s="751">
        <v>1</v>
      </c>
      <c r="AI27" s="751">
        <v>1</v>
      </c>
      <c r="AJ27" s="751">
        <v>1</v>
      </c>
      <c r="AK27" s="751">
        <v>1</v>
      </c>
      <c r="AL27" s="751">
        <v>1</v>
      </c>
      <c r="AM27" s="751">
        <v>1</v>
      </c>
      <c r="AN27" s="751">
        <v>1</v>
      </c>
      <c r="AO27" s="751">
        <v>1</v>
      </c>
      <c r="AP27" s="751">
        <v>1</v>
      </c>
      <c r="AQ27" s="751">
        <v>1</v>
      </c>
      <c r="AR27" s="751">
        <v>1</v>
      </c>
      <c r="AS27" s="751">
        <v>1</v>
      </c>
      <c r="AT27" s="751">
        <v>1</v>
      </c>
      <c r="AU27" s="751">
        <v>1</v>
      </c>
      <c r="AV27" s="751">
        <v>1</v>
      </c>
      <c r="AW27" s="751">
        <v>1</v>
      </c>
      <c r="AX27" s="751">
        <v>1</v>
      </c>
      <c r="AY27" s="751">
        <v>1</v>
      </c>
      <c r="AZ27" s="751">
        <v>1</v>
      </c>
      <c r="BA27" s="751">
        <v>1</v>
      </c>
      <c r="BB27" s="751">
        <v>1</v>
      </c>
      <c r="BC27" s="751">
        <v>1</v>
      </c>
      <c r="BD27" s="751">
        <v>1</v>
      </c>
      <c r="BE27" s="751">
        <v>1</v>
      </c>
      <c r="BF27" s="751">
        <v>1</v>
      </c>
      <c r="BG27" s="751">
        <v>1</v>
      </c>
      <c r="BH27" s="751">
        <v>1</v>
      </c>
      <c r="BI27" s="751">
        <v>1</v>
      </c>
      <c r="BJ27" s="751">
        <v>1</v>
      </c>
      <c r="BK27" s="751">
        <v>1</v>
      </c>
      <c r="BL27" s="751">
        <v>1</v>
      </c>
      <c r="BM27" s="751">
        <v>1</v>
      </c>
      <c r="BN27" s="751">
        <v>1</v>
      </c>
      <c r="BO27" s="751">
        <v>1</v>
      </c>
      <c r="BP27" s="751">
        <v>1</v>
      </c>
      <c r="BQ27" s="751">
        <v>1</v>
      </c>
      <c r="BR27" s="751">
        <v>1</v>
      </c>
      <c r="BS27" s="751">
        <v>1</v>
      </c>
      <c r="BT27" s="751">
        <v>1</v>
      </c>
      <c r="BU27" s="751">
        <v>1</v>
      </c>
      <c r="BV27" s="751">
        <v>1</v>
      </c>
      <c r="BW27" s="751">
        <v>1</v>
      </c>
      <c r="BX27" s="751">
        <v>1</v>
      </c>
      <c r="BY27" s="751">
        <v>1</v>
      </c>
      <c r="BZ27" s="751">
        <v>1</v>
      </c>
      <c r="CA27" s="751">
        <v>1</v>
      </c>
      <c r="CB27" s="751">
        <v>1</v>
      </c>
      <c r="CC27" s="751">
        <v>1</v>
      </c>
      <c r="CD27" s="751">
        <v>1</v>
      </c>
      <c r="CE27" s="751">
        <v>1</v>
      </c>
      <c r="CF27" s="751">
        <v>1</v>
      </c>
      <c r="CG27" s="751">
        <v>1</v>
      </c>
      <c r="CH27" s="751">
        <v>1</v>
      </c>
      <c r="CI27" s="751">
        <v>1</v>
      </c>
      <c r="CJ27" s="751">
        <v>1</v>
      </c>
      <c r="CK27" s="751">
        <v>1</v>
      </c>
      <c r="CL27" s="751">
        <v>1</v>
      </c>
      <c r="CM27" s="751">
        <v>1</v>
      </c>
      <c r="CN27" s="751">
        <v>1</v>
      </c>
      <c r="CO27" s="751">
        <v>1</v>
      </c>
      <c r="CP27" s="751">
        <v>1</v>
      </c>
      <c r="CQ27" s="751">
        <v>1</v>
      </c>
      <c r="CR27" s="751">
        <v>1</v>
      </c>
      <c r="CS27" s="751">
        <v>1</v>
      </c>
      <c r="CT27" s="751">
        <v>1</v>
      </c>
      <c r="CU27" s="751">
        <v>1</v>
      </c>
      <c r="CV27" s="751">
        <v>1</v>
      </c>
      <c r="CW27" s="751">
        <v>1</v>
      </c>
      <c r="CX27" s="751">
        <v>1</v>
      </c>
      <c r="CY27" s="751">
        <v>1</v>
      </c>
      <c r="CZ27" s="751">
        <v>1</v>
      </c>
      <c r="DA27" s="751">
        <v>1</v>
      </c>
      <c r="DB27" s="751">
        <v>1</v>
      </c>
      <c r="DC27" s="751">
        <v>1</v>
      </c>
      <c r="DD27" s="751">
        <v>1</v>
      </c>
      <c r="DE27" s="751">
        <v>1</v>
      </c>
      <c r="DF27" s="751">
        <v>1</v>
      </c>
      <c r="DG27" s="751">
        <v>1</v>
      </c>
      <c r="DH27" s="751">
        <v>1</v>
      </c>
      <c r="DI27" s="751">
        <v>1</v>
      </c>
      <c r="DJ27" s="751">
        <v>1</v>
      </c>
      <c r="DK27" s="751">
        <v>1</v>
      </c>
      <c r="DL27" s="751">
        <v>1</v>
      </c>
      <c r="DM27" s="751">
        <v>1</v>
      </c>
      <c r="DN27" s="751">
        <v>1</v>
      </c>
      <c r="DO27" s="751">
        <v>1</v>
      </c>
      <c r="DP27" s="751">
        <v>1</v>
      </c>
      <c r="DQ27" s="751">
        <v>1</v>
      </c>
      <c r="DR27" s="751">
        <v>1</v>
      </c>
      <c r="DS27" s="751">
        <v>1</v>
      </c>
      <c r="DT27" s="751">
        <v>1</v>
      </c>
      <c r="DU27" s="751">
        <v>1</v>
      </c>
      <c r="DV27" s="751">
        <v>1</v>
      </c>
      <c r="DW27" s="751">
        <v>1</v>
      </c>
      <c r="DX27" s="751">
        <v>1</v>
      </c>
      <c r="DY27" s="751">
        <v>1</v>
      </c>
      <c r="DZ27" s="751">
        <v>1</v>
      </c>
      <c r="EA27" s="751">
        <v>1</v>
      </c>
      <c r="EB27" s="751">
        <v>1</v>
      </c>
      <c r="EC27" s="751">
        <v>1</v>
      </c>
      <c r="ED27" s="752">
        <v>1</v>
      </c>
      <c r="EE27" s="752">
        <v>1</v>
      </c>
      <c r="EF27" s="752">
        <f>IF($F$27=1,SUM(EC27+(EG27-EC27)*3/4),IF(EG$31=1,1,EB27*(1+EG$31)))</f>
        <v>1</v>
      </c>
      <c r="EG27" s="752">
        <f>IF($F$27=1,IF(EG$30=1,1,EC27*(1+EG$30)),SUM(EF27+(EJ27-EF27)/4))</f>
        <v>1</v>
      </c>
      <c r="EH27" s="752">
        <f>IF($F$27=1,SUM(EG27+(EK27-EG27)/4),SUM(EF27+(EJ27-EF27)/2))</f>
        <v>1</v>
      </c>
      <c r="EI27" s="752">
        <f>IF($F$27=1,SUM(EG27+(EK27-EG27)/2),SUM(EF27+(EJ27-EF27)*3/4))</f>
        <v>1</v>
      </c>
      <c r="EJ27" s="752">
        <f>IF($F$27=1,SUM(EG27+(EK27-EG27)*3/4),IF(EK$31=1,1,EF27*(1+EK$31)))</f>
        <v>1</v>
      </c>
      <c r="EK27" s="752">
        <f>IF($F$27=1,IF(EK$30=1,1,EG27*(1+EK$30)),SUM(EJ27+(EN27-EJ27)/4))</f>
        <v>1</v>
      </c>
      <c r="EL27" s="752">
        <f>IF($F$27=1,SUM(EK27+(EO27-EK27)/4),SUM(EJ27+(EN27-EJ27)/2))</f>
        <v>1</v>
      </c>
      <c r="EM27" s="752">
        <f>IF($F$27=1,SUM(EK27+(EO27-EK27)/2),SUM(EJ27+(EN27-EJ27)*3/4))</f>
        <v>1</v>
      </c>
      <c r="EN27" s="752">
        <f>IF($F$27=1,SUM(EK27+(EO27-EK27)*3/4),IF(EO$31=1,1,EJ27*(1+EO$31)))</f>
        <v>1</v>
      </c>
      <c r="EO27" s="752">
        <f>IF($F$27=1,IF(EO$30=1,1,EK27*(1+EO$30)),SUM(EN27+(ER27-EN27)/4))</f>
        <v>1</v>
      </c>
      <c r="EP27" s="752">
        <f>IF($F$27=1,SUM(EO27+(ES27-EO27)/4),SUM(EN27+(ER27-EN27)/2))</f>
        <v>1</v>
      </c>
      <c r="EQ27" s="752">
        <f>IF($F$27=1,SUM(EO27+(ES27-EO27)/2),SUM(EN27+(ER27-EN27)*3/4))</f>
        <v>1</v>
      </c>
      <c r="ER27" s="752">
        <f>IF($F$27=1,SUM(EO27+(ES27-EO27)*3/4),IF(ES$31=1,1,EN27*(1+ES$31)))</f>
        <v>1</v>
      </c>
      <c r="ES27" s="752">
        <f>IF($F$27=1,IF(ES$30=1,1,EO27*(1+ES$30)),SUM(ER27+(EV27-ER27)/4))</f>
        <v>1</v>
      </c>
      <c r="ET27" s="752">
        <f>IF($F$27=1,SUM(ES27+(EW27-ES27)/4),SUM(ER27+(EV27-ER27)/2))</f>
        <v>1</v>
      </c>
      <c r="EU27" s="752">
        <f>IF($F$27=1,SUM(ES27+(EW27-ES27)/2),SUM(ER27+(EV27-ER27)*3/4))</f>
        <v>1</v>
      </c>
      <c r="EV27" s="752">
        <f>IF($F$27=1,SUM(ES27+(EW27-ES27)*3/4),IF(EW$31=1,1,ER27*(1+EW$31)))</f>
        <v>1</v>
      </c>
      <c r="EW27" s="752">
        <f>IF($F$27=1,IF(EW$30=1,1,ES27*(1+EW$30)),SUM(EV27+(EZ27-EV27)/4))</f>
        <v>1</v>
      </c>
      <c r="EX27" s="752">
        <f>IF($F$27=1,SUM(EW27+(FA27-EW27)/4),SUM(EV27+(EZ27-EV27)/2))</f>
        <v>1</v>
      </c>
      <c r="EY27" s="752">
        <f>IF($F$27=1,SUM(EW27+(FA27-EW27)/2),SUM(EV27+(EZ27-EV27)*3/4))</f>
        <v>1</v>
      </c>
      <c r="EZ27" s="752">
        <f>IF($F$27=1,SUM(EW27+(FA27-EW27)*3/4),IF(FA$31=1,1,EV27*(1+FA$31)))</f>
        <v>1</v>
      </c>
      <c r="FA27" s="752">
        <f>IF($F$27=1,IF(FA$30=1,1,EW27*(1+FA$30)),SUM(EZ27+(FD27-EZ27)/4))</f>
        <v>1</v>
      </c>
      <c r="FB27" s="752">
        <f>IF($F$27=1,SUM(FA27+(FE27-FA27)/4),SUM(EZ27+(FD27-EZ27)/2))</f>
        <v>1</v>
      </c>
      <c r="FC27" s="752">
        <f>IF($F$27=1,SUM(FA27+(FE27-FA27)/2),SUM(EZ27+(FD27-EZ27)*3/4))</f>
        <v>1</v>
      </c>
      <c r="FD27" s="752">
        <f>IF($F$27=1,SUM(FA27+(FE27-FA27)*3/4),IF(FE$31=1,1,EZ27*(1+FE$31)))</f>
        <v>1</v>
      </c>
      <c r="FE27" s="752">
        <f>IF($F$27=1,IF(FE$30=1,1,FA27*(1+FE$30)),SUM(FD27+(FH27-FD27)/4))</f>
        <v>1</v>
      </c>
      <c r="FF27" s="752">
        <f>IF($F$27=1,SUM(FE27+(FI27-FE27)/4),SUM(FD27+(FH27-FD27)/2))</f>
        <v>1</v>
      </c>
      <c r="FG27" s="752">
        <f>IF($F$27=1,SUM(FE27+(FI27-FE27)/2),SUM(FD27+(FH27-FD27)*3/4))</f>
        <v>1</v>
      </c>
      <c r="FH27" s="752">
        <f>IF($F$27=1,SUM(FE27+(FI27-FE27)*3/4),IF(FI$31=1,1,FD27*(1+FI$31)))</f>
        <v>1</v>
      </c>
      <c r="FI27" s="752">
        <f>IF($F$27=1,IF(FI$30=1,1,FE27*(1+FI$30)),SUM(FH27+(FL27-FH27)/4))</f>
        <v>1</v>
      </c>
      <c r="FJ27" s="752">
        <f>IF($F$27=1,SUM(FI27+(FM27-FI27)/4),SUM(FH27+(FL27-FH27)/2))</f>
        <v>1</v>
      </c>
      <c r="FK27" s="752">
        <f>IF($F$27=1,SUM(FI27+(FM27-FI27)/2),SUM(FH27+(FL27-FH27)*3/4))</f>
        <v>1</v>
      </c>
      <c r="FL27" s="752">
        <f>IF($F$27=1,SUM(FI27+(FM27-FI27)*3/4),IF(FM$31=1,1,FH27*(1+FM$31)))</f>
        <v>1</v>
      </c>
      <c r="FM27" s="752">
        <f>IF($F$27=1,IF(FM$30=1,1,FI27*(1+FM$30)),SUM(FL27+(FP27-FL27)/4))</f>
        <v>1</v>
      </c>
      <c r="FN27" s="752">
        <f>IF($F$27=1,SUM(FM27+(FQ27-FM27)/4),SUM(FL27+(FP27-FL27)/2))</f>
        <v>1</v>
      </c>
      <c r="FO27" s="752">
        <f>IF($F$27=1,SUM(FM27+(FQ27-FM27)/2),SUM(FL27+(FP27-FL27)*3/4))</f>
        <v>1</v>
      </c>
      <c r="FP27" s="752">
        <f>IF($F$27=1,SUM(FM27+(FQ27-FM27)*3/4),IF(FQ$31=1,1,FL27*(1+FQ$31)))</f>
        <v>1</v>
      </c>
      <c r="FQ27" s="752">
        <f>IF($F$27=1,IF(FQ$30=1,1,FM27*(1+FQ$30)),SUM(FP27+(FT27-FP27)/4))</f>
        <v>1</v>
      </c>
      <c r="FR27" s="752">
        <f>IF($F$27=1,SUM(FQ27+(FU27-FQ27)/4),SUM(FP27+(FT27-FP27)/2))</f>
        <v>1</v>
      </c>
      <c r="FS27" s="752">
        <f>IF($F$27=1,SUM(FQ27+(FU27-FQ27)/2),SUM(FP27+(FT27-FP27)*3/4))</f>
        <v>1</v>
      </c>
      <c r="FT27" s="752">
        <f>IF($F$27=1,SUM(FQ27+(FU27-FQ27)*3/4),IF(FU$31=1,1,FP27*(1+FU$31)))</f>
        <v>1</v>
      </c>
      <c r="FU27" s="752">
        <f>IF($F$27=1,IF(FU$30=1,1,FQ27*(1+FU$30)),SUM(FT27+(FX27-FT27)/4))</f>
        <v>1</v>
      </c>
      <c r="FV27" s="752">
        <f>IF($F$27=1,SUM(FU27+(FY27-FU27)/4),SUM(FT27+(FX27-FT27)/2))</f>
        <v>1</v>
      </c>
      <c r="FW27" s="752">
        <f>IF($F$27=1,SUM(FU27+(FY27-FU27)/2),SUM(FT27+(FX27-FT27)*3/4))</f>
        <v>1</v>
      </c>
      <c r="FX27" s="752">
        <f>IF($F$27=1,SUM(FU27+(FY27-FU27)*3/4),IF(FY$31=1,1,FT27*(1+FY$31)))</f>
        <v>1</v>
      </c>
      <c r="FY27" s="752">
        <f>IF($F$27=1,IF(FY$30=1,1,FU27*(1+FY$30)),SUM(FX27+(GB27-FX27)/4))</f>
        <v>1</v>
      </c>
      <c r="FZ27" s="752">
        <f>IF($F$27=1,SUM(FY27+(GC27-FY27)/4),SUM(FX27+(GB27-FX27)/2))</f>
        <v>1</v>
      </c>
      <c r="GA27" s="752">
        <f>IF($F$27=1,SUM(FY27+(GC27-FY27)/2),SUM(FX27+(GB27-FX27)*3/4))</f>
        <v>1</v>
      </c>
      <c r="GB27" s="752">
        <f>IF($F$27=1,SUM(FY27+(GC27-FY27)*3/4),IF(GC$31=1,1,FX27*(1+GC$31)))</f>
        <v>1</v>
      </c>
      <c r="GC27" s="752">
        <f>IF($F$27=1,IF(GC$30=1,1,FY27*(1+GC$30)),SUM(GB27+(GF27-GB27)/4))</f>
        <v>1</v>
      </c>
      <c r="GD27" s="752">
        <f>IF($F$27=1,SUM(GC27+(GG27-GC27)/4),SUM(GB27+(GF27-GB27)/2))</f>
        <v>1.01275</v>
      </c>
      <c r="GE27" s="752">
        <f>IF($F$27=1,SUM(GC27+(GG27-GC27)/2),SUM(GB27+(GF27-GB27)*3/4))</f>
        <v>1.0255000000000001</v>
      </c>
      <c r="GF27" s="752">
        <f>IF($F$27=1,SUM(GC27+(GG27-GC27)*3/4),IF(GG$31=1,1,GB27*(1+GG$31)))</f>
        <v>1.0382499999999999</v>
      </c>
      <c r="GG27" s="752">
        <f>IF($F$27=1,IF(GG$30=1,1,GC27*(1+GG$30)),SUM(GF27+(GJ27-GF27)/4))</f>
        <v>1.0509999999999999</v>
      </c>
      <c r="GH27" s="752">
        <f>IF($F$27=1,SUM(GG27+(GK27-GG27)/4),SUM(GF27+(GJ27-GF27)/2))</f>
        <v>1.0607217499999999</v>
      </c>
      <c r="GI27" s="752">
        <f>IF($F$27=1,SUM(GG27+(GK27-GG27)/2),SUM(GF27+(GJ27-GF27)*3/4))</f>
        <v>1.0704434999999999</v>
      </c>
      <c r="GJ27" s="752">
        <f>IF($F$27=1,SUM(GG27+(GK27-GG27)*3/4),IF(GK$31=1,1,GF27*(1+GK$31)))</f>
        <v>1.0801652499999999</v>
      </c>
      <c r="GK27" s="752">
        <f>IF($F$27=1,IF(GK$30=1,1,GG27*(1+GK$30)),SUM(GJ27+(GN27-GJ27)/4))</f>
        <v>1.0898869999999998</v>
      </c>
      <c r="GL27" s="752">
        <f>IF($F$27=1,SUM(GK27+(GO27-GK27)/4),SUM(GJ27+(GN27-GJ27)/2))</f>
        <v>1.0983336242499999</v>
      </c>
      <c r="GM27" s="752">
        <f>IF($F$27=1,SUM(GK27+(GO27-GK27)/2),SUM(GJ27+(GN27-GJ27)*3/4))</f>
        <v>1.1067802484999998</v>
      </c>
      <c r="GN27" s="752">
        <f>IF($F$27=1,SUM(GK27+(GO27-GK27)*3/4),IF(GO$31=1,1,GJ27*(1+GO$31)))</f>
        <v>1.1152268727499997</v>
      </c>
      <c r="GO27" s="752">
        <f>IF($F$27=1,IF(GO$30=1,1,GK27*(1+GO$30)),SUM(GN27+(GR27-GN27)/4))</f>
        <v>1.1236734969999997</v>
      </c>
      <c r="GP27" s="752">
        <f>IF($F$27=1,SUM(GO27+(GS27-GO27)/4),SUM(GN27+(GR27-GN27)/2))</f>
        <v>1.1323819666017498</v>
      </c>
      <c r="GQ27" s="752">
        <f>IF($F$27=1,SUM(GO27+(GS27-GO27)/2),SUM(GN27+(GR27-GN27)*3/4))</f>
        <v>1.1410904362034997</v>
      </c>
      <c r="GR27" s="752">
        <f>IF($F$27=1,SUM(GO27+(GS27-GO27)*3/4),IF(GS$31=1,1,GN27*(1+GS$31)))</f>
        <v>1.1497989058052496</v>
      </c>
      <c r="GS27" s="752">
        <f>IF($F$27=1,IF(GS$30=1,1,GO27*(1+GS$30)),SUM(GR27+(GV27-GR27)/4))</f>
        <v>1.1585073754069997</v>
      </c>
      <c r="GT27" s="752">
        <f>IF($F$27=1,SUM(GS27+(GW27-GS27)/4),SUM(GR27+(GV27-GR27)/2))</f>
        <v>1.1674858075664039</v>
      </c>
      <c r="GU27" s="752">
        <f>IF($F$27=1,SUM(GS27+(GW27-GS27)/2),SUM(GR27+(GV27-GR27)*3/4))</f>
        <v>1.1764642397258083</v>
      </c>
      <c r="GV27" s="752">
        <f>IF($F$27=1,SUM(GS27+(GW27-GS27)*3/4),IF(GW$31=1,1,GR27*(1+GW$31)))</f>
        <v>1.1854426718852125</v>
      </c>
      <c r="GW27" s="752">
        <f>IF($F$27=1,IF(GW$30=1,1,GS27*(1+GW$30)),SUM(GV27+(GZ27-GV27)/4))</f>
        <v>1.1944211040446167</v>
      </c>
      <c r="GX27" s="752">
        <f>IF($F$27=1,SUM(GW27+(HA27-GW27)/4),SUM(GV27+(GZ27-GV27)/2))</f>
        <v>1.2039764728769735</v>
      </c>
      <c r="GY27" s="752">
        <f>IF($F$27=1,SUM(GW27+(HA27-GW27)/2),SUM(GV27+(GZ27-GV27)*3/4))</f>
        <v>1.2135318417093304</v>
      </c>
      <c r="GZ27" s="752">
        <f>IF($F$27=1,SUM(GW27+(HA27-GW27)*3/4),IF(HA$31=1,1,GV27*(1+HA$31)))</f>
        <v>1.2230872105416875</v>
      </c>
      <c r="HA27" s="752">
        <f>IF($F$27=1,IF(HA$30=1,1,GW27*(1+HA$30)),SUM(GZ27+(HD27-GZ27)/4))</f>
        <v>1.2326425793740443</v>
      </c>
      <c r="HB27" s="752">
        <f>IF($F$27=1,SUM(HA27+(HE27-HA27)/4),SUM(GZ27+(HD27-GZ27)/2))</f>
        <v>1.2425037200090367</v>
      </c>
      <c r="HC27" s="752">
        <f>IF($F$27=1,SUM(HA27+(HE27-HA27)/2),SUM(GZ27+(HD27-GZ27)*3/4))</f>
        <v>1.252364860644029</v>
      </c>
      <c r="HD27" s="752">
        <f>IF($F$27=1,SUM(HA27+(HE27-HA27)*3/4),IF(HE$31=1,1,GZ27*(1+HE$31)))</f>
        <v>1.2622260012790214</v>
      </c>
      <c r="HE27" s="752">
        <f>IF($F$27=1,IF(HE$30=1,1,HA27*(1+HE$30)),SUM(HD27+(HH27-HD27)/4))</f>
        <v>1.2720871419140138</v>
      </c>
      <c r="HF27" s="752">
        <f>IF($F$27=1,SUM(HE27+(HI27-HE27)/4),SUM(HD27+(HH27-HD27)/2))</f>
        <v>1.2822638390493259</v>
      </c>
      <c r="HG27" s="752">
        <f>IF($F$27=1,SUM(HE27+(HI27-HE27)/2),SUM(HD27+(HH27-HD27)*3/4))</f>
        <v>1.2924405361846381</v>
      </c>
      <c r="HH27" s="752">
        <f>IF($F$27=1,SUM(HE27+(HI27-HE27)*3/4),IF(HI$31=1,1,HD27*(1+HI$31)))</f>
        <v>1.3026172333199502</v>
      </c>
      <c r="HI27" s="752">
        <f>IF($F$27=1,IF(HI$30=1,1,HE27*(1+HI$30)),SUM(HH27+(HL27-HH27)/4))</f>
        <v>1.3127939304552623</v>
      </c>
      <c r="HJ27" s="752">
        <f>IF($F$27=1,SUM(HI27+(HM27-HI27)/4),SUM(HH27+(HL27-HH27)/2))</f>
        <v>1.3232962818989042</v>
      </c>
      <c r="HK27" s="752">
        <f>IF($F$27=1,SUM(HI27+(HM27-HI27)/2),SUM(HH27+(HL27-HH27)*3/4))</f>
        <v>1.3337986333425464</v>
      </c>
      <c r="HL27" s="752">
        <f>IF($F$27=1,SUM(HI27+(HM27-HI27)*3/4),IF(HM$31=1,1,HH27*(1+HM$31)))</f>
        <v>1.3443009847861886</v>
      </c>
      <c r="HM27" s="752">
        <f>IF($F$27=1,IF(HM$30=1,1,HI27*(1+HM$30)),SUM(HL27+(HP27-HL27)/4))</f>
        <v>1.3548033362298306</v>
      </c>
      <c r="HN27" s="752">
        <f>IF($F$27=1,SUM(HM27+(HQ27-HM27)/4),SUM(HL27+(HP27-HL27)/2))</f>
        <v>1.3659804637537267</v>
      </c>
      <c r="HO27" s="752">
        <f>IF($F$27=1,SUM(HM27+(HQ27-HM27)/2),SUM(HL27+(HP27-HL27)*3/4))</f>
        <v>1.3771575912776228</v>
      </c>
      <c r="HP27" s="752">
        <f>IF($F$27=1,SUM(HM27+(HQ27-HM27)*3/4),IF(HQ$31=1,1,HL27*(1+HQ$31)))</f>
        <v>1.3883347188015189</v>
      </c>
      <c r="HQ27" s="752">
        <f>IF($F$27=1,IF(HQ$30=1,1,HM27*(1+HQ$30)),SUM(HP27+(HT27-HP27)/4))</f>
        <v>1.399511846325415</v>
      </c>
      <c r="HR27" s="752">
        <f>IF($F$27=1,SUM(HQ27+(HU27-HQ27)/4),SUM(HP27+(HT27-HP27)/2))</f>
        <v>1.4107079410960184</v>
      </c>
      <c r="HS27" s="752">
        <f>IF($F$27=1,SUM(HQ27+(HU27-HQ27)/2),SUM(HP27+(HT27-HP27)*3/4))</f>
        <v>1.4219040358666217</v>
      </c>
      <c r="HT27" s="752">
        <f>IF($F$27=1,SUM(HQ27+(HU27-HQ27)*3/4),IF(HU$31=1,1,HP27*(1+HU$31)))</f>
        <v>1.4331001306372251</v>
      </c>
      <c r="HU27" s="752">
        <f>IF($F$27=1,IF(HU$30=1,1,HQ27*(1+HU$30)),SUM(HT27+(HX27-HT27)/4))</f>
        <v>1.4442962254078284</v>
      </c>
      <c r="HV27" s="752">
        <f>IF($F$27=1,SUM(HU27+(HY27-HU27)/4),SUM(HT27+(HX27-HT27)/2))</f>
        <v>1.4558505952110909</v>
      </c>
      <c r="HW27" s="752">
        <f>IF($F$27=1,SUM(HU27+(HY27-HU27)/2),SUM(HT27+(HX27-HT27)*3/4))</f>
        <v>1.4674049650143537</v>
      </c>
      <c r="HX27" s="752">
        <f>IF($F$27=1,SUM(HU27+(HY27-HU27)*3/4),IF(HY$31=1,1,HT27*(1+HY$31)))</f>
        <v>1.4789593348176164</v>
      </c>
      <c r="HY27" s="752">
        <f>IF($F$27=1,IF(HY$30=1,1,HU27*(1+HY$30)),SUM(HX27+(IB27-HX27)/4))</f>
        <v>1.490513704620879</v>
      </c>
      <c r="HZ27" s="752">
        <f>IF($F$27=1,SUM(HY27+(IC27-HY27)/4),SUM(HX27+(IB27-HX27)/2))</f>
        <v>1.5028104426840012</v>
      </c>
      <c r="IA27" s="752">
        <f>IF($F$27=1,SUM(HY27+(IC27-HY27)/2),SUM(HX27+(IB27-HX27)*3/4))</f>
        <v>1.5151071807471235</v>
      </c>
      <c r="IB27" s="752">
        <f>IF($F$27=1,SUM(HY27+(IC27-HY27)*3/4),IF(IC$31=1,1,HX27*(1+IC$31)))</f>
        <v>1.5274039188102455</v>
      </c>
      <c r="IC27" s="752">
        <f>IF($F$27=1,IF(IC$30=1,1,HY27*(1+IC$30)),SUM(IB27+(IF27-IB27)/4))</f>
        <v>1.5397006568733678</v>
      </c>
      <c r="ID27" s="752">
        <f>IF($F$27=1,SUM(IC27+(IG27-IC27)/4),SUM(IB27+(IF27-IB27)/2))</f>
        <v>1.5520182621283547</v>
      </c>
      <c r="IE27" s="752">
        <f>IF($F$27=1,SUM(IC27+(IG27-IC27)/2),SUM(IB27+(IF27-IB27)*3/4))</f>
        <v>1.5643358673833416</v>
      </c>
      <c r="IF27" s="752">
        <f>IF($F$27=1,SUM(IC27+(IG27-IC27)*3/4),IF(IG$31=1,1,IB27*(1+IG$31)))</f>
        <v>1.5766534726383286</v>
      </c>
      <c r="IG27" s="752">
        <f>IF($F$27=1,IF(IG$30=1,1,IC27*(1+IG$30)),SUM(IF27+(IJ27-IF27)/4))</f>
        <v>1.5889710778933155</v>
      </c>
      <c r="IH27" s="752">
        <f>IF($F$27=1,SUM(IG27+(IK27-IG27)/4),SUM(IF27+(IJ27-IF27)/2))</f>
        <v>1.6016828465164621</v>
      </c>
      <c r="II27" s="752">
        <f>IF($F$27=1,SUM(IG27+(IK27-IG27)/2),SUM(IF27+(IJ27-IF27)*3/4))</f>
        <v>1.6143946151396085</v>
      </c>
      <c r="IJ27" s="752">
        <f>IF($F$27=1,SUM(IG27+(IK27-IG27)*3/4),IF(IK$31=1,1,IF27*(1+IK$31)))</f>
        <v>1.6271063837627551</v>
      </c>
      <c r="IK27" s="752">
        <f>IF($F$27=1,IF(IK$30=1,1,IG27*(1+IK$30)),SUM(IJ27+(IN27-IJ27)/4))</f>
        <v>1.6398181523859017</v>
      </c>
      <c r="IL27" s="752">
        <f>IF($F$27=1,SUM(IK27+(IO27-IK27)/4),SUM(IJ27+(IN27-IJ27)/2))</f>
        <v>1.6533466521430853</v>
      </c>
      <c r="IM27" s="752">
        <f>IF($F$27=1,SUM(IK27+(IO27-IK27)/2),SUM(IJ27+(IN27-IJ27)*3/4))</f>
        <v>1.6668751519002689</v>
      </c>
      <c r="IN27" s="752">
        <f>IF($F$27=1,SUM(IK27+(IO27-IK27)*3/4),IF(IO$31=1,1,IJ27*(1+IO$31)))</f>
        <v>1.6804036516574528</v>
      </c>
      <c r="IO27" s="752">
        <f>IF($F$27=1,IF(IO$30=1,1,IK27*(1+IO$30)),SUM(IN27+(IR27-IN27)/4))</f>
        <v>1.6939321514146364</v>
      </c>
      <c r="IP27" s="752">
        <f>IF($F$27=1,SUM(IO27+(IS27-IO27)/4),SUM(IN27+(IR27-IN27)/2))</f>
        <v>1.7070601255880997</v>
      </c>
      <c r="IQ27" s="752">
        <f>IF($F$27=1,SUM(IO27+(IS27-IO27)/2),SUM(IN27+(IR27-IN27)*3/4))</f>
        <v>1.7201880997615633</v>
      </c>
      <c r="IR27" s="752">
        <f>IF($F$27=1,SUM(IO27+(IS27-IO27)*3/4),IF(IS$31=1,1,IN27*(1+IS$31)))</f>
        <v>1.7333160739350266</v>
      </c>
      <c r="IS27" s="752">
        <f>IF($F$27=1,IF(IS$30=1,1,IO27*(1+IS$30)),SUM(IR27+(IV27-IR27)/4))</f>
        <v>1.74644404810849</v>
      </c>
      <c r="IT27" s="752">
        <f>IF($F$27=1,SUM(IS27+(IW27-IS27)/4),SUM(IR27+(IV27-IR27)/2))</f>
        <v>1.7599789894813307</v>
      </c>
      <c r="IU27" s="752">
        <f>IF($F$27=1,SUM(IS27+(IW27-IS27)/2),SUM(IR27+(IV27-IR27)*3/4))</f>
        <v>1.7735139308541714</v>
      </c>
      <c r="IV27" s="752">
        <f>IF($F$27=1,SUM(IS27+(IW27-IS27)*3/4),IF(IW$31=1,1,IR27*(1+IW$31)))</f>
        <v>1.7870488722270124</v>
      </c>
      <c r="IW27" s="752">
        <f>IF($F$27=1,IF(IW$30=1,1,IS27*(1+IW$30)),SUM(IV27+(IZ27-IV27)/4))</f>
        <v>1.8005838135998531</v>
      </c>
      <c r="IX27" s="752">
        <f>IF($F$27=1,SUM(IW27+(JA27-IW27)/4),SUM(IV27+(IZ27-IV27)/2))</f>
        <v>1.814538338155252</v>
      </c>
      <c r="IY27" s="752">
        <f>IF($F$27=1,SUM(IW27+(JA27-IW27)/2),SUM(IV27+(IZ27-IV27)*3/4))</f>
        <v>1.8284928627106507</v>
      </c>
      <c r="IZ27" s="752">
        <f>IF($F$27=1,SUM(IW27+(JA27-IW27)*3/4),IF(JA$31=1,1,IV27*(1+JA$31)))</f>
        <v>1.8424473872660494</v>
      </c>
      <c r="JA27" s="752">
        <f>IF($F$27=1,IF(JA$30=1,1,IW27*(1+JA$30)),SUM(IZ27+(JD27-IZ27)/4))</f>
        <v>1.8564019118214483</v>
      </c>
      <c r="JB27" s="752">
        <f>IF($F$27=1,SUM(JA27+(JE27-JA27)/4),SUM(IZ27+(JD27-IZ27)/2))</f>
        <v>1.8707890266380645</v>
      </c>
      <c r="JC27" s="752">
        <f>IF($F$27=1,SUM(JA27+(JE27-JA27)/2),SUM(IZ27+(JD27-IZ27)*3/4))</f>
        <v>1.8851761414546808</v>
      </c>
      <c r="JD27" s="752">
        <f>IF($F$27=1,SUM(JA27+(JE27-JA27)*3/4),IF(JE$31=1,1,IZ27*(1+JE$31)))</f>
        <v>1.899563256271297</v>
      </c>
      <c r="JE27" s="752">
        <f>IF($F$27=1,IF(JE$30=1,1,JA27*(1+JE$30)),SUM(JD27+(JH27-JD27)/4))</f>
        <v>1.9139503710879131</v>
      </c>
      <c r="JF27" s="752">
        <f>IF($F$27=1,SUM(JE27+(JI27-JE27)/4),SUM(JD27+(JH27-JD27)/2))</f>
        <v>1.9287834864638445</v>
      </c>
      <c r="JG27" s="752">
        <f>IF($F$27=1,SUM(JE27+(JI27-JE27)/2),SUM(JD27+(JH27-JD27)*3/4))</f>
        <v>1.9436166018397758</v>
      </c>
      <c r="JH27" s="752">
        <f>IF($F$27=1,SUM(JE27+(JI27-JE27)*3/4),IF(JI$31=1,1,JD27*(1+JI$31)))</f>
        <v>1.9584497172157069</v>
      </c>
      <c r="JI27" s="752">
        <f>IF($F$27=1,IF(JI$30=1,1,JE27*(1+JI$30)),SUM(JH27+(JL27-JH27)/4))</f>
        <v>1.9732828325916383</v>
      </c>
      <c r="JJ27" s="752">
        <f>IF($F$27=1,SUM(JI27+(JM27-JI27)/4),SUM(JH27+(JL27-JH27)/2))</f>
        <v>1.9895624159605192</v>
      </c>
      <c r="JK27" s="752">
        <f>IF($F$27=1,SUM(JI27+(JM27-JI27)/2),SUM(JH27+(JL27-JH27)*3/4))</f>
        <v>2.0058419993294003</v>
      </c>
      <c r="JL27" s="752">
        <f>IF($F$27=1,SUM(JI27+(JM27-JI27)*3/4),IF(JM$31=1,1,JH27*(1+JM$31)))</f>
        <v>2.022121582698281</v>
      </c>
      <c r="JM27" s="752">
        <f>IF($F$27=1,IF(JM$30=1,1,JI27*(1+JM$30)),SUM(JL27+(JP27-JL27)/4))</f>
        <v>2.0384011660671622</v>
      </c>
      <c r="JN27" s="752">
        <f>IF($F$27=1,SUM(JM27+(JQ27-JM27)/4),SUM(JL27+(JP27-JL27)/2))</f>
        <v>2.0547083753956996</v>
      </c>
      <c r="JO27" s="752">
        <f>IF($F$27=1,SUM(JM27+(JQ27-JM27)/2),SUM(JL27+(JP27-JL27)*3/4))</f>
        <v>2.0710155847242371</v>
      </c>
      <c r="JP27" s="752">
        <f>IF($F$27=1,SUM(JM27+(JQ27-JM27)*3/4),IF(JQ$31=1,1,JL27*(1+JQ$31)))</f>
        <v>2.0873227940527741</v>
      </c>
      <c r="JQ27" s="752">
        <f>IF($F$27=1,IF(JQ$30=1,1,JM27*(1+JQ$30)),SUM(JP27+(JT27-JP27)/4))</f>
        <v>2.1036300033813116</v>
      </c>
      <c r="JR27" s="752">
        <f>IF($F$27=1,SUM(JQ27+(JU27-JQ27)/4),SUM(JP27+(JT27-JP27)/2))</f>
        <v>2.1204590434083621</v>
      </c>
      <c r="JS27" s="752">
        <f>IF($F$27=1,SUM(JQ27+(JU27-JQ27)/2),SUM(JP27+(JT27-JP27)*3/4))</f>
        <v>2.1372880834354127</v>
      </c>
      <c r="JT27" s="752">
        <f>IF($F$27=1,SUM(JQ27+(JU27-JQ27)*3/4),IF(JU$31=1,1,JP27*(1+JU$31)))</f>
        <v>2.1541171234624632</v>
      </c>
      <c r="JU27" s="752">
        <f>IF($F$27=1,IF(JU$30=1,1,JQ27*(1+JU$30)),SUM(JT27+(JX27-JT27)/4))</f>
        <v>2.1709461634895137</v>
      </c>
      <c r="JV27" s="752">
        <f>IF($F$27=1,SUM(JU27+(JY27-JU27)/4),SUM(JT27+(JX27-JT27)/2))</f>
        <v>2.1883137327974298</v>
      </c>
      <c r="JW27" s="752">
        <f>IF($F$27=1,SUM(JU27+(JY27-JU27)/2),SUM(JT27+(JX27-JT27)*3/4))</f>
        <v>2.2056813021053463</v>
      </c>
      <c r="JX27" s="752">
        <f>IF($F$27=1,SUM(JU27+(JY27-JU27)*3/4),IF(JY$31=1,1,JT27*(1+JY$31)))</f>
        <v>2.2230488714132624</v>
      </c>
      <c r="JY27" s="752">
        <f>IF($F$27=1,IF(JY$30=1,1,JU27*(1+JY$30)),SUM(JX27+(KB27-JX27)/4))</f>
        <v>2.2404164407211784</v>
      </c>
      <c r="JZ27" s="752">
        <f>IF($F$27=1,SUM(JY27+(KC27-JY27)/4),SUM(JX27+(KB27-JX27)/2))</f>
        <v>2.2583397722469476</v>
      </c>
      <c r="KA27" s="752">
        <f>IF($F$27=1,SUM(JY27+(KC27-JY27)/2),SUM(JX27+(KB27-JX27)*3/4))</f>
        <v>2.2762631037727172</v>
      </c>
      <c r="KB27" s="752">
        <f>IF($F$27=1,SUM(JY27+(KC27-JY27)*3/4),IF(KC$31=1,1,JX27*(1+KC$31)))</f>
        <v>2.2941864352984869</v>
      </c>
      <c r="KC27" s="752">
        <f>IF($F$27=1,IF(KC$30=1,1,JY27*(1+KC$30)),SUM(KB27+(KF27-KB27)/4))</f>
        <v>2.3121097668242561</v>
      </c>
      <c r="KD27" s="752">
        <f>IF($F$27=1,SUM(KC27+(KG27-KC27)/4),SUM(KB27+(KF27-KB27)/2))</f>
        <v>2.3306066449588503</v>
      </c>
      <c r="KE27" s="752">
        <f>IF($F$27=1,SUM(KC27+(KG27-KC27)/2),SUM(KB27+(KF27-KB27)*3/4))</f>
        <v>2.3491035230934445</v>
      </c>
      <c r="KF27" s="752">
        <f>IF($F$27=1,SUM(KC27+(KG27-KC27)*3/4),IF(KG$31=1,1,KB27*(1+KG$31)))</f>
        <v>2.3676004012280383</v>
      </c>
      <c r="KG27" s="752">
        <f>IF($F$27=1,IF(KG$30=1,1,KC27*(1+KG$30)),SUM(KF27+(KJ27-KF27)/4))</f>
        <v>2.3860972793626325</v>
      </c>
      <c r="KH27" s="752">
        <f>IF($F$27=1,SUM(KG27+(KK27-KG27)/4),SUM(KF27+(KJ27-KF27)/2))</f>
        <v>2.4051860575975335</v>
      </c>
      <c r="KI27" s="752">
        <f>IF($F$27=1,SUM(KG27+(KK27-KG27)/2),SUM(KF27+(KJ27-KF27)*3/4))</f>
        <v>2.4242748358324349</v>
      </c>
      <c r="KJ27" s="752">
        <f>IF($F$27=1,SUM(KG27+(KK27-KG27)*3/4),IF(KK$31=1,1,KF27*(1+KK$31)))</f>
        <v>2.4433636140673358</v>
      </c>
      <c r="KK27" s="752">
        <f>IF($F$27=1,IF(KK$30=1,1,KG27*(1+KK$30)),SUM(KJ27+(KN27-KJ27)/4))</f>
        <v>2.4624523923022368</v>
      </c>
      <c r="KL27" s="752">
        <f>IF($F$27=1,SUM(KK27+(KO27-KK27)/4),SUM(KJ27+(KN27-KJ27)/2))</f>
        <v>2.4821520114406548</v>
      </c>
      <c r="KM27" s="752">
        <f>IF($F$27=1,SUM(KK27+(KO27-KK27)/2),SUM(KJ27+(KN27-KJ27)*3/4))</f>
        <v>2.5018516305790728</v>
      </c>
      <c r="KN27" s="752">
        <f>IF($F$27=1,SUM(KK27+(KO27-KK27)*3/4),IF(KO$31=1,1,KJ27*(1+KO$31)))</f>
        <v>2.5215512497174903</v>
      </c>
      <c r="KO27" s="752">
        <f>IF($F$27=1,IF(KO$30=1,1,KK27*(1+KO$30)),SUM(KN27+(KR27-KN27)/4))</f>
        <v>2.5412508688559083</v>
      </c>
      <c r="KP27" s="752">
        <f>IF($F$27=1,SUM(KO27+(KS27-KO27)/4),SUM(KN27+(KR27-KN27)/2))</f>
        <v>2.5615808758067558</v>
      </c>
      <c r="KQ27" s="752">
        <f>IF($F$27=1,SUM(KO27+(KS27-KO27)/2),SUM(KN27+(KR27-KN27)*3/4))</f>
        <v>2.5819108827576027</v>
      </c>
      <c r="KR27" s="752">
        <f>IF($F$27=1,SUM(KO27+(KS27-KO27)*3/4),IF(KS$31=1,1,KN27*(1+KS$31)))</f>
        <v>2.6022408897084501</v>
      </c>
      <c r="KS27" s="752">
        <f>IF($F$27=1,IF(KS$30=1,1,KO27*(1+KS$30)),SUM(KR27+(KV27-KR27)/4))</f>
        <v>2.6225708966592975</v>
      </c>
      <c r="KT27" s="752">
        <f>IF($F$27=1,SUM(KS27+(KW27-KS27)/4),SUM(KR27+(KV27-KR27)/2))</f>
        <v>2.6435514638325719</v>
      </c>
      <c r="KU27" s="752">
        <f>IF($F$27=1,SUM(KS27+(KW27-KS27)/2),SUM(KR27+(KV27-KR27)*3/4))</f>
        <v>2.6645320310058462</v>
      </c>
      <c r="KV27" s="752">
        <f>IF($F$27=1,SUM(KS27+(KW27-KS27)*3/4),IF(KW$31=1,1,KR27*(1+KW$31)))</f>
        <v>2.6855125981791206</v>
      </c>
      <c r="KW27" s="752">
        <f>IF($F$27=1,IF(KW$30=1,1,KS27*(1+KW$30)),SUM(KV27+(KZ27-KV27)/4))</f>
        <v>2.7064931653523949</v>
      </c>
      <c r="KX27" s="752">
        <f>IF($F$27=1,SUM(KW27+(LA27-KW27)/4),SUM(KV27+(KZ27-KV27)/2))</f>
        <v>2.7281451106752144</v>
      </c>
      <c r="KY27" s="752">
        <f>IF($F$27=1,SUM(KW27+(LA27-KW27)/2),SUM(KV27+(KZ27-KV27)*3/4))</f>
        <v>2.7497970559980334</v>
      </c>
      <c r="KZ27" s="752">
        <f>IF($F$27=1,SUM(KW27+(LA27-KW27)*3/4),IF(LA$31=1,1,KV27*(1+LA$31)))</f>
        <v>2.7714490013208524</v>
      </c>
      <c r="LA27" s="752">
        <f>IF($F$27=1,IF(LA$30=1,1,KW27*(1+LA$30)),SUM(KZ27+(LD27-KZ27)/4))</f>
        <v>2.7931009466436718</v>
      </c>
      <c r="LB27" s="752">
        <f>IF($F$27=1,SUM(LA27+(LE27-LA27)/4),SUM(KZ27+(LD27-KZ27)/2))</f>
        <v>2.815445754216821</v>
      </c>
      <c r="LC27" s="752">
        <f>IF($F$27=1,SUM(LA27+(LE27-LA27)/2),SUM(KZ27+(LD27-KZ27)*3/4))</f>
        <v>2.8377905617899706</v>
      </c>
      <c r="LD27" s="752">
        <f>IF($F$27=1,SUM(LA27+(LE27-LA27)*3/4),IF(LE$31=1,1,KZ27*(1+LE$31)))</f>
        <v>2.8601353693631202</v>
      </c>
      <c r="LE27" s="752">
        <f>IF($F$27=1,IF(LE$30=1,1,LA27*(1+LE$30)),SUM(LD27+(LH27-LD27)/4))</f>
        <v>2.8824801769362693</v>
      </c>
      <c r="LF27" s="752">
        <f>IF($F$27=1,SUM(LE27+(LI27-LE27)/4),SUM(LD27+(LH27-LD27)/2))</f>
        <v>2.9055400183517595</v>
      </c>
      <c r="LG27" s="752">
        <f>IF($F$27=1,SUM(LE27+(LI27-LE27)/2),SUM(LD27+(LH27-LD27)*3/4))</f>
        <v>2.9285998597672496</v>
      </c>
      <c r="LH27" s="752">
        <f>IF($F$27=1,SUM(LE27+(LI27-LE27)*3/4),IF(LI$31=1,1,LD27*(1+LI$31)))</f>
        <v>2.9516597011827401</v>
      </c>
      <c r="LI27" s="752">
        <f>IF($F$27=1,IF(LI$30=1,1,LE27*(1+LI$30)),SUM(LH27+(LL27-LH27)/4))</f>
        <v>2.9747195425982302</v>
      </c>
      <c r="LJ27" s="752">
        <f>IF($F$27=1,SUM(LI27+(LM27-LI27)/4),SUM(LH27+(LL27-LH27)/2))</f>
        <v>2.9985172989390163</v>
      </c>
      <c r="LK27" s="752">
        <f>IF($F$27=1,SUM(LI27+(LM27-LI27)/2),SUM(LH27+(LL27-LH27)*3/4))</f>
        <v>3.0223150552798019</v>
      </c>
      <c r="LL27" s="752">
        <f>IF($F$27=1,SUM(LI27+(LM27-LI27)*3/4),IF(LM$31=1,1,LH27*(1+LM$31)))</f>
        <v>3.0461128116205876</v>
      </c>
      <c r="LM27" s="752">
        <f>IF($F$27=1,IF(LM$30=1,1,LI27*(1+LM$30)),SUM(LL27+(LP27-LL27)/4))</f>
        <v>3.0699105679613736</v>
      </c>
      <c r="LN27" s="752">
        <f>IF($F$27=1,SUM(LM27+(LQ27-LM27)/4),SUM(LL27+(LP27-LL27)/2))</f>
        <v>3.0944698525050649</v>
      </c>
      <c r="LO27" s="752">
        <f>IF($F$27=1,SUM(LM27+(LQ27-LM27)/2),SUM(LL27+(LP27-LL27)*3/4))</f>
        <v>3.1190291370487557</v>
      </c>
      <c r="LP27" s="752">
        <f>IF($F$27=1,SUM(LM27+(LQ27-LM27)*3/4),IF(LQ$31=1,1,LL27*(1+LQ$31)))</f>
        <v>3.1435884215924466</v>
      </c>
      <c r="LQ27" s="752">
        <f>IF($F$27=1,IF(LQ$30=1,1,LM27*(1+LQ$30)),SUM(LP27+(LT27-LP27)/4))</f>
        <v>3.1681477061361378</v>
      </c>
      <c r="LR27" s="752">
        <f>IF($F$27=1,SUM(LQ27+(LU27-LQ27)/4),SUM(LP27+(LT27-LP27)/2))</f>
        <v>3.1934928877852271</v>
      </c>
      <c r="LS27" s="752">
        <f>IF($F$27=1,SUM(LQ27+(LU27-LQ27)/2),SUM(LP27+(LT27-LP27)*3/4))</f>
        <v>3.2188380694343159</v>
      </c>
      <c r="LT27" s="752">
        <f>IF($F$27=1,SUM(LQ27+(LU27-LQ27)*3/4),IF(LU$31=1,1,LP27*(1+LU$31)))</f>
        <v>3.2441832510834052</v>
      </c>
      <c r="LU27" s="752">
        <f>IF($F$27=1,IF(LU$30=1,1,LQ27*(1+LU$30)),SUM(LT27+(LX27-LT27)/4))</f>
        <v>3.2695284327324945</v>
      </c>
      <c r="LV27" s="752">
        <f>IF($F$27=1,SUM(LU27+(LY27-LU27)/4),SUM(LT27+(LX27-LT27)/2))</f>
        <v>3.2956846601943544</v>
      </c>
      <c r="LW27" s="752">
        <f>IF($F$27=1,SUM(LU27+(LY27-LU27)/2),SUM(LT27+(LX27-LT27)*3/4))</f>
        <v>3.3218408876562142</v>
      </c>
      <c r="LX27" s="752">
        <f>IF($F$27=1,SUM(LU27+(LY27-LU27)*3/4),IF(LY$31=1,1,LT27*(1+LY$31)))</f>
        <v>3.3479971151180745</v>
      </c>
      <c r="LY27" s="752">
        <f>IF($F$27=1,IF(LY$30=1,1,LU27*(1+LY$30)),SUM(LX27+(MB27-LX27)/4))</f>
        <v>3.3741533425799344</v>
      </c>
      <c r="LZ27" s="752">
        <f>IF($F$27=1,SUM(LY27+(MC27-LY27)/4),SUM(LX27+(MB27-LX27)/2))</f>
        <v>3.401146569320574</v>
      </c>
      <c r="MA27" s="752">
        <f>IF($F$27=1,SUM(LY27+(MC27-LY27)/2),SUM(LX27+(MB27-LX27)*3/4))</f>
        <v>3.4281397960612132</v>
      </c>
      <c r="MB27" s="752">
        <f>IF($F$27=1,SUM(LY27+(MC27-LY27)*3/4),IF(MC$31=1,1,LX27*(1+MC$31)))</f>
        <v>3.4551330228018529</v>
      </c>
      <c r="MC27" s="752">
        <f>IF($F$27=1,IF(MC$30=1,1,LY27*(1+MC$30)),SUM(MB27+(MF27-MB27)/4))</f>
        <v>3.4821262495424925</v>
      </c>
      <c r="MD27" s="752">
        <f>IF($F$27=1,SUM(MC27+(MG27-MC27)/4),SUM(MB27+(MF27-MB27)/2))</f>
        <v>3.5099832595388323</v>
      </c>
      <c r="ME27" s="752">
        <f>IF($F$27=1,SUM(MC27+(MG27-MC27)/2),SUM(MB27+(MF27-MB27)*3/4))</f>
        <v>3.5378402695351725</v>
      </c>
      <c r="MF27" s="752">
        <f>IF($F$27=1,SUM(MC27+(MG27-MC27)*3/4),IF(MG$31=1,1,MB27*(1+MG$31)))</f>
        <v>3.5656972795315127</v>
      </c>
      <c r="MG27" s="752">
        <f>IF($F$27=1,IF(MG$30=1,1,MC27*(1+MG$30)),SUM(MF27+(MJ27-MF27)/4))</f>
        <v>3.5935542895278525</v>
      </c>
      <c r="MH27" s="752">
        <f>IF($F$27=1,SUM(MG27+(MK27-MG27)/4),SUM(MF27+(MJ27-MF27)/2))</f>
        <v>3.6223027238440753</v>
      </c>
      <c r="MI27" s="752">
        <f>IF($F$27=1,SUM(MG27+(MK27-MG27)/2),SUM(MF27+(MJ27-MF27)*3/4))</f>
        <v>3.651051158160298</v>
      </c>
      <c r="MJ27" s="752">
        <f>IF($F$27=1,SUM(MG27+(MK27-MG27)*3/4),IF(MK$31=1,1,MF27*(1+MK$31)))</f>
        <v>3.6797995924765212</v>
      </c>
      <c r="MK27" s="752">
        <f>IF($F$27=1,IF(MK$30=1,1,MG27*(1+MK$30)),SUM(MJ27+(MN27-MJ27)/4))</f>
        <v>3.708548026792744</v>
      </c>
      <c r="ML27" s="752">
        <f>IF($F$27=1,SUM(MK27+(MO27-MK27)/4),SUM(MJ27+(MN27-MJ27)/2))</f>
        <v>3.7382164110070857</v>
      </c>
      <c r="MM27" s="752">
        <f>IF($F$27=1,SUM(MK27+(MO27-MK27)/2),SUM(MJ27+(MN27-MJ27)*3/4))</f>
        <v>3.7678847952214278</v>
      </c>
      <c r="MN27" s="752">
        <f>IF($F$27=1,SUM(MK27+(MO27-MK27)*3/4),IF(MO$31=1,1,MJ27*(1+MO$31)))</f>
        <v>3.79755317943577</v>
      </c>
      <c r="MO27" s="752">
        <f>IF($F$27=1,IF(MO$30=1,1,MK27*(1+MO$30)),SUM(MN27+(MR27-MN27)/4))</f>
        <v>3.8272215636501117</v>
      </c>
      <c r="MP27" s="752">
        <f>IF($F$27=1,SUM(MO27+(MS27-MO27)/4),SUM(MN27+(MR27-MN27)/2))</f>
        <v>3.8578393361593126</v>
      </c>
      <c r="MQ27" s="752">
        <f>IF($F$27=1,SUM(MO27+(MS27-MO27)/2),SUM(MN27+(MR27-MN27)*3/4))</f>
        <v>3.8884571086685136</v>
      </c>
      <c r="MR27" s="752">
        <f>IF($F$27=1,SUM(MO27+(MS27-MO27)*3/4),IF(MS$31=1,1,MN27*(1+MS$31)))</f>
        <v>3.9190748811777145</v>
      </c>
      <c r="MS27" s="752">
        <f>IF($F$27=1,IF(MS$30=1,1,MO27*(1+MS$30)),SUM(MR27+(MV27-MR27)/4))</f>
        <v>3.9496926536869155</v>
      </c>
      <c r="MT27" s="752">
        <f>IF($F$27=1,SUM(MS27+(MW27-MS27)/4),SUM(MR27+(MV27-MR27)/2))</f>
        <v>3.981290194916411</v>
      </c>
      <c r="MU27" s="752">
        <f>IF($F$27=1,SUM(MS27+(MW27-MS27)/2),SUM(MR27+(MV27-MR27)*3/4))</f>
        <v>4.0128877361459061</v>
      </c>
      <c r="MV27" s="752">
        <f>IF($F$27=1,SUM(MS27+(MW27-MS27)*3/4),IF(MW$31=1,1,MR27*(1+MW$31)))</f>
        <v>4.0444852773754016</v>
      </c>
      <c r="MW27" s="752">
        <f>IF($F$27=1,IF(MW$30=1,1,MS27*(1+MW$30)),SUM(MV27+(MZ27-MV27)/4))</f>
        <v>4.0760828186048972</v>
      </c>
      <c r="MX27" s="752">
        <f>IF($F$27=1,SUM(MW27+(NA27-MW27)/4),SUM(MV27+(MZ27-MV27)/2))</f>
        <v>4.1086914811537358</v>
      </c>
      <c r="MY27" s="752">
        <f>IF($F$27=1,SUM(MW27+(NA27-MW27)/2),SUM(MV27+(MZ27-MV27)*3/4))</f>
        <v>4.1413001437025754</v>
      </c>
      <c r="MZ27" s="752">
        <f>IF($F$27=1,SUM(MW27+(NA27-MW27)*3/4),IF(NA$31=1,1,MV27*(1+NA$31)))</f>
        <v>4.1739088062514149</v>
      </c>
      <c r="NA27" s="752">
        <f>IF($F$27=1,IF(NA$30=1,1,MW27*(1+NA$30)),SUM(MZ27+(ND27-MZ27)/4))</f>
        <v>4.2065174688002536</v>
      </c>
      <c r="NB27" s="752">
        <f>IF($F$27=1,SUM(NA27+(NE27-NA27)/4),SUM(MZ27+(ND27-MZ27)/2))</f>
        <v>4.2401696085506559</v>
      </c>
      <c r="NC27" s="752">
        <f>IF($F$27=1,SUM(NA27+(NE27-NA27)/2),SUM(MZ27+(ND27-MZ27)*3/4))</f>
        <v>4.2738217483010583</v>
      </c>
      <c r="ND27" s="752">
        <f>IF($F$27=1,SUM(NA27+(NE27-NA27)*3/4),IF(NE$31=1,1,MZ27*(1+NE$31)))</f>
        <v>4.3074738880514598</v>
      </c>
      <c r="NE27" s="752">
        <f>IF($F$27=1,IF(NE$30=1,1,NA27*(1+NE$30)),SUM(ND27+(NH27-ND27)/4))</f>
        <v>4.3411260278018622</v>
      </c>
      <c r="NF27" s="752">
        <f>IF($F$27=1,SUM(NE27+(NI27-NE27)/4),SUM(ND27+(NH27-ND27)/2))</f>
        <v>4.3758550360242774</v>
      </c>
      <c r="NG27" s="752">
        <f>IF($F$27=1,SUM(NE27+(NI27-NE27)/2),SUM(ND27+(NH27-ND27)*3/4))</f>
        <v>4.4105840442466917</v>
      </c>
      <c r="NH27" s="752">
        <f>IF($F$27=1,SUM(NE27+(NI27-NE27)*3/4),IF(NI$31=1,1,ND27*(1+NI$31)))</f>
        <v>4.4453130524691069</v>
      </c>
      <c r="NI27" s="752">
        <f>IF($F$27=1,IF(NI$30=1,1,NE27*(1+NI$30)),SUM(NH27+(NL27-NH27)/4))</f>
        <v>4.4800420606915221</v>
      </c>
      <c r="NJ27" s="752">
        <f>IF($F$27=1,SUM(NI27+(NM27-NI27)/4),SUM(NH27+(NL27-NH27)/2))</f>
        <v>4.5158823971770543</v>
      </c>
      <c r="NK27" s="752">
        <f>IF($F$27=1,SUM(NI27+(NM27-NI27)/2),SUM(NH27+(NL27-NH27)*3/4))</f>
        <v>4.5517227336625865</v>
      </c>
      <c r="NL27" s="752">
        <f>IF($F$27=1,SUM(NI27+(NM27-NI27)*3/4),IF(NM$31=1,1,NH27*(1+NM$31)))</f>
        <v>4.5875630701481187</v>
      </c>
      <c r="NM27" s="752">
        <f>IF($F$27=1,IF(NM$30=1,1,NI27*(1+NM$30)),SUM(NL27+(NP27-NL27)/4))</f>
        <v>4.6234034066336509</v>
      </c>
      <c r="NN27" s="752">
        <f>IF($F$27=1,SUM(NM27+(NQ27-NM27)/4),SUM(NL27+(NP27-NL27)/2))</f>
        <v>4.6603906338867205</v>
      </c>
      <c r="NO27" s="752">
        <f>IF($F$27=1,SUM(NM27+(NQ27-NM27)/2),SUM(NL27+(NP27-NL27)*3/4))</f>
        <v>4.6973778611397892</v>
      </c>
      <c r="NP27" s="752">
        <f>IF($F$27=1,SUM(NM27+(NQ27-NM27)*3/4),IF(NQ$31=1,1,NL27*(1+NQ$31)))</f>
        <v>4.7343650883928579</v>
      </c>
      <c r="NQ27" s="752">
        <f>IF($F$27=1,IF(NQ$30=1,1,NM27*(1+NQ$30)),SUM(NP27+(NT27-NP27)/4))</f>
        <v>4.7713523156459274</v>
      </c>
      <c r="NR27" s="752">
        <f>IF($F$27=1,SUM(NQ27+(NU27-NQ27)/4),SUM(NP27+(NT27-NP27)/2))</f>
        <v>4.8095231341710951</v>
      </c>
      <c r="NS27" s="752">
        <f>IF($F$27=1,SUM(NQ27+(NU27-NQ27)/2),SUM(NP27+(NT27-NP27)*3/4))</f>
        <v>4.8476939526962628</v>
      </c>
      <c r="NT27" s="752">
        <f>IF($F$27=1,SUM(NQ27+(NU27-NQ27)*3/4),IF(NU$31=1,1,NP27*(1+NU$31)))</f>
        <v>4.8858647712214296</v>
      </c>
      <c r="NU27" s="752">
        <f>IF($F$27=1,IF(NU$30=1,1,NQ27*(1+NU$30)),SUM(NT27+(NX27-NT27)/4))</f>
        <v>4.9240355897465973</v>
      </c>
      <c r="NV27" s="752">
        <f>IF($F$27=1,SUM(NU27+(NY27-NU27)/4),SUM(NT27+(NX27-NT27)/2))</f>
        <v>4.9634278744645703</v>
      </c>
      <c r="NW27" s="752">
        <f>IF($F$27=1,SUM(NU27+(NY27-NU27)/2),SUM(NT27+(NX27-NT27)*3/4))</f>
        <v>5.0028201591825425</v>
      </c>
      <c r="NX27" s="752">
        <f>IF($F$27=1,SUM(NU27+(NY27-NU27)*3/4),IF(NY$31=1,1,NT27*(1+NY$31)))</f>
        <v>5.0422124439005156</v>
      </c>
      <c r="NY27" s="752">
        <f>IF($F$27=1,IF(NY$30=1,1,NU27*(1+NY$30)),SUM(NX27+(OB27-NX27)/4))</f>
        <v>5.0816047286184887</v>
      </c>
      <c r="NZ27" s="752">
        <f>IF($F$27=1,SUM(NY27+(OC27-NY27)/4),SUM(NX27+(OB27-NX27)/2))</f>
        <v>5.1222575664474368</v>
      </c>
      <c r="OA27" s="752">
        <f>IF($F$27=1,SUM(NY27+(OC27-NY27)/2),SUM(NX27+(OB27-NX27)*3/4))</f>
        <v>5.1629104042763849</v>
      </c>
      <c r="OB27" s="752">
        <f>IF($F$27=1,SUM(NY27+(OC27-NY27)*3/4),IF(OC$31=1,1,NX27*(1+OC$31)))</f>
        <v>5.2035632421053322</v>
      </c>
      <c r="OC27" s="752">
        <f>IF($F$27=1,IF(OC$30=1,1,NY27*(1+OC$30)),SUM(OB27+(OF27-OB27)/4))</f>
        <v>5.2442160799342803</v>
      </c>
      <c r="OD27" s="752">
        <f>IF($F$27=1,SUM(OC27+(OG27-OC27)/4),SUM(OB27+(OF27-OB27)/2))</f>
        <v>5.2861698085737547</v>
      </c>
      <c r="OE27" s="752">
        <f>IF($F$27=1,SUM(OC27+(OG27-OC27)/2),SUM(OB27+(OF27-OB27)*3/4))</f>
        <v>5.3281235372132283</v>
      </c>
      <c r="OF27" s="752">
        <f>IF($F$27=1,SUM(OC27+(OG27-OC27)*3/4),IF(OG$31=1,1,OB27*(1+OG$31)))</f>
        <v>5.3700772658527027</v>
      </c>
      <c r="OG27" s="752">
        <f>IF($F$27=1,IF(OG$30=1,1,OC27*(1+OG$30)),SUM(OF27+(OJ27-OF27)/4))</f>
        <v>5.4120309944921772</v>
      </c>
      <c r="OH27" s="752">
        <f>IF($F$27=1,SUM(OG27+(OK27-OG27)/4),SUM(OF27+(OJ27-OF27)/2))</f>
        <v>5.4553272424481145</v>
      </c>
      <c r="OI27" s="752">
        <f>IF($F$27=1,SUM(OG27+(OK27-OG27)/2),SUM(OF27+(OJ27-OF27)*3/4))</f>
        <v>5.4986234904040519</v>
      </c>
      <c r="OJ27" s="752">
        <f>IF($F$27=1,SUM(OG27+(OK27-OG27)*3/4),IF(OK$31=1,1,OF27*(1+OK$31)))</f>
        <v>5.5419197383599901</v>
      </c>
      <c r="OK27" s="752">
        <f>IF($F$27=1,IF(OK$30=1,1,OG27*(1+OK$30)),SUM(OJ27+(ON27-OJ27)/4))</f>
        <v>5.5852159863159274</v>
      </c>
      <c r="OL27" s="752">
        <f>IF($F$27=1,SUM(OK27+(OO27-OK27)/4),SUM(OJ27+(ON27-OJ27)/2))</f>
        <v>5.6298977142064546</v>
      </c>
      <c r="OM27" s="752">
        <f>IF($F$27=1,SUM(OK27+(OO27-OK27)/2),SUM(OJ27+(ON27-OJ27)*3/4))</f>
        <v>5.6745794420969826</v>
      </c>
      <c r="ON27" s="752">
        <f>IF($F$27=1,SUM(OK27+(OO27-OK27)*3/4),IF(OO$31=1,1,OJ27*(1+OO$31)))</f>
        <v>5.7192611699875098</v>
      </c>
      <c r="OO27" s="752">
        <f>IF($F$27=1,IF(OO$30=1,1,OK27*(1+OO$30)),SUM(ON27+(OR27-ON27)/4))</f>
        <v>5.7639428978780369</v>
      </c>
      <c r="OP27" s="752">
        <f>IF($F$27=1,SUM(OO27+(OS27-OO27)/4),SUM(ON27+(OR27-ON27)/2))</f>
        <v>5.8100544410610615</v>
      </c>
      <c r="OQ27" s="752">
        <f>IF($F$27=1,SUM(OO27+(OS27-OO27)/2),SUM(ON27+(OR27-ON27)*3/4))</f>
        <v>5.8561659842440861</v>
      </c>
      <c r="OR27" s="752">
        <f>IF($F$27=1,SUM(OO27+(OS27-OO27)*3/4),IF(OS$31=1,1,ON27*(1+OS$31)))</f>
        <v>5.9022775274271098</v>
      </c>
      <c r="OS27" s="752">
        <f>IF($F$27=1,IF(OS$30=1,1,OO27*(1+OS$30)),SUM(OR27+(OV27-OR27)/4))</f>
        <v>5.9483890706101343</v>
      </c>
      <c r="OT27" s="752">
        <f>IF($F$27=1,SUM(OS27+(OW27-OS27)/4),SUM(OR27+(OV27-OR27)/2))</f>
        <v>5.9959761831750154</v>
      </c>
      <c r="OU27" s="752">
        <f>IF($F$27=1,SUM(OS27+(OW27-OS27)/2),SUM(OR27+(OV27-OR27)*3/4))</f>
        <v>6.0435632957398964</v>
      </c>
      <c r="OV27" s="752">
        <f>IF($F$27=1,SUM(OS27+(OW27-OS27)*3/4),IF(OW$31=1,1,OR27*(1+OW$31)))</f>
        <v>6.0911504083047774</v>
      </c>
      <c r="OW27" s="752">
        <f>IF($F$27=1,IF(OW$30=1,1,OS27*(1+OW$30)),SUM(OV27+(OZ27-OV27)/4))</f>
        <v>6.1387375208696584</v>
      </c>
      <c r="OX27" s="752">
        <f>IF($F$27=1,SUM(OW27+(PA27-OW27)/4),SUM(OV27+(OZ27-OV27)/2))</f>
        <v>6.1878474210366159</v>
      </c>
      <c r="OY27" s="752">
        <f>IF($F$27=1,SUM(OW27+(PA27-OW27)/2),SUM(OV27+(OZ27-OV27)*3/4))</f>
        <v>6.2369573212035725</v>
      </c>
      <c r="OZ27" s="752">
        <f>IF($F$27=1,SUM(OW27+(PA27-OW27)*3/4),IF(PA$31=1,1,OV27*(1+PA$31)))</f>
        <v>6.28606722137053</v>
      </c>
      <c r="PA27" s="752">
        <f>IF($F$27=1,IF(PA$30=1,1,OW27*(1+PA$30)),SUM(OZ27+(PD27-OZ27)/4))</f>
        <v>6.3351771215374875</v>
      </c>
      <c r="PB27" s="752">
        <f>IF($F$27=1,SUM(PA27+(PE27-PA27)/4),SUM(OZ27+(PD27-OZ27)/2))</f>
        <v>6.3858585385097877</v>
      </c>
      <c r="PC27" s="752">
        <f>IF($F$27=1,SUM(PA27+(PE27-PA27)/2),SUM(OZ27+(PD27-OZ27)*3/4))</f>
        <v>6.4365399554820879</v>
      </c>
      <c r="PD27" s="752">
        <f>IF($F$27=1,SUM(PA27+(PE27-PA27)*3/4),IF(PE$31=1,1,OZ27*(1+PE$31)))</f>
        <v>6.4872213724543872</v>
      </c>
      <c r="PE27" s="752">
        <f>IF($F$27=1,IF(PE$30=1,1,PA27*(1+PE$30)),SUM(PD27+(PH27-PD27)/4))</f>
        <v>6.5379027894266875</v>
      </c>
      <c r="PF27" s="752">
        <f>IF($F$27=1,SUM(PE27+(PI27-PE27)/4),SUM(PD27+(PH27-PD27)/2))</f>
        <v>6.5902060117421009</v>
      </c>
      <c r="PG27" s="752">
        <f>IF($F$27=1,SUM(PE27+(PI27-PE27)/2),SUM(PD27+(PH27-PD27)*3/4))</f>
        <v>6.6425092340575151</v>
      </c>
      <c r="PH27" s="752">
        <f>IF($F$27=1,SUM(PE27+(PI27-PE27)*3/4),IF(PI$31=1,1,PD27*(1+PI$31)))</f>
        <v>6.6948124563729285</v>
      </c>
      <c r="PI27" s="752">
        <f>IF($F$27=1,IF(PI$30=1,1,PE27*(1+PI$30)),SUM(PH27+(PL27-PH27)/4))</f>
        <v>6.7471156786883419</v>
      </c>
      <c r="PJ27" s="752">
        <f>IF($F$27=1,SUM(PI27+(PM27-PI27)/4),SUM(PH27+(PL27-PH27)/2))</f>
        <v>6.8010926041178488</v>
      </c>
      <c r="PK27" s="752">
        <f>IF($F$27=1,SUM(PI27+(PM27-PI27)/2),SUM(PH27+(PL27-PH27)*3/4))</f>
        <v>6.8550695295473556</v>
      </c>
      <c r="PL27" s="752">
        <f>IF($F$27=1,SUM(PI27+(PM27-PI27)*3/4),IF(PM$31=1,1,PH27*(1+PM$31)))</f>
        <v>6.9090464549768624</v>
      </c>
      <c r="PM27" s="752">
        <f>IF($F$27=1,IF(PM$30=1,1,PI27*(1+PM$30)),SUM(PL27+(PP27-PL27)/4))</f>
        <v>6.9630233804063693</v>
      </c>
      <c r="PN27" s="752">
        <f>IF($F$27=1,SUM(PM27+(PQ27-PM27)/4),SUM(PL27+(PP27-PL27)/2))</f>
        <v>7.0187275674496199</v>
      </c>
      <c r="PO27" s="752">
        <f>IF($F$27=1,SUM(PM27+(PQ27-PM27)/2),SUM(PL27+(PP27-PL27)*3/4))</f>
        <v>7.0744317544928714</v>
      </c>
      <c r="PP27" s="752">
        <f>IF($F$27=1,SUM(PM27+(PQ27-PM27)*3/4),IF(PQ$31=1,1,PL27*(1+PQ$31)))</f>
        <v>7.130135941536123</v>
      </c>
      <c r="PQ27" s="752">
        <f>IF($F$27=1,IF(PQ$30=1,1,PM27*(1+PQ$30)),SUM(PP27+(PT27-PP27)/4))</f>
        <v>7.1858401285793736</v>
      </c>
      <c r="PR27" s="752">
        <f>IF($F$27=1,SUM(PQ27+(PU27-PQ27)/4),SUM(PP27+(PT27-PP27)/2))</f>
        <v>7.2433268496080085</v>
      </c>
      <c r="PS27" s="752">
        <f>IF($F$27=1,SUM(PQ27+(PU27-PQ27)/2),SUM(PP27+(PT27-PP27)*3/4))</f>
        <v>7.3008135706366435</v>
      </c>
      <c r="PT27" s="752">
        <f>IF($F$27=1,SUM(PQ27+(PU27-PQ27)*3/4),IF(PU$31=1,1,PP27*(1+PU$31)))</f>
        <v>7.3583002916652784</v>
      </c>
      <c r="PU27" s="752">
        <f>IF($F$27=1,IF(PU$30=1,1,PQ27*(1+PU$30)),SUM(PT27+(PX27-PT27)/4))</f>
        <v>7.4157870126939134</v>
      </c>
      <c r="PV27" s="752">
        <f>IF($F$27=1,SUM(PU27+(PY27-PU27)/4),SUM(PT27+(PX27-PT27)/2))</f>
        <v>7.4751133087954642</v>
      </c>
      <c r="PW27" s="752">
        <f>IF($F$27=1,SUM(PU27+(PY27-PU27)/2),SUM(PT27+(PX27-PT27)*3/4))</f>
        <v>7.5344396048970159</v>
      </c>
      <c r="PX27" s="752">
        <f>IF($F$27=1,SUM(PU27+(PY27-PU27)*3/4),IF(PY$31=1,1,PT27*(1+PY$31)))</f>
        <v>7.5937659009985676</v>
      </c>
      <c r="PY27" s="752">
        <f>IF($F$27=1,IF(PY$30=1,1,PU27*(1+PY$30)),SUM(PX27+(QB27-PX27)/4))</f>
        <v>7.6530921971001185</v>
      </c>
      <c r="PZ27" s="752">
        <f>IF($F$27=1,SUM(PY27+(QC27-PY27)/4),SUM(PX27+(QB27-PX27)/2))</f>
        <v>7.7143169346769191</v>
      </c>
      <c r="QA27" s="752">
        <f>IF($F$27=1,SUM(PY27+(QC27-PY27)/2),SUM(PX27+(QB27-PX27)*3/4))</f>
        <v>7.7755416722537198</v>
      </c>
      <c r="QB27" s="752">
        <f>IF($F$27=1,SUM(PY27+(QC27-PY27)*3/4),IF(QC$31=1,1,PX27*(1+QC$31)))</f>
        <v>7.8367664098305214</v>
      </c>
      <c r="QC27" s="752">
        <f>IF($F$27=1,IF(QC$30=1,1,PY27*(1+QC$30)),SUM(QB27+(QF27-QB27)/4))</f>
        <v>7.8979911474073221</v>
      </c>
      <c r="QD27" s="752">
        <f>IF($F$27=1,SUM(QC27+(QG27-QC27)/4),SUM(QB27+(QF27-QB27)/2))</f>
        <v>7.9611750765865805</v>
      </c>
      <c r="QE27" s="752">
        <f>IF($F$27=1,SUM(QC27+(QG27-QC27)/2),SUM(QB27+(QF27-QB27)*3/4))</f>
        <v>8.0243590057658398</v>
      </c>
      <c r="QF27" s="752">
        <f>IF($F$27=1,SUM(QC27+(QG27-QC27)*3/4),IF(QG$31=1,1,QB27*(1+QG$31)))</f>
        <v>8.0875429349450982</v>
      </c>
      <c r="QG27" s="752">
        <f>IF($F$27=1,IF(QG$30=1,1,QC27*(1+QG$30)),SUM(QF27+(QJ27-QF27)/4))</f>
        <v>8.1507268641243567</v>
      </c>
      <c r="QH27" s="752">
        <f>IF($F$27=1,SUM(QG27+(QK27-QG27)/4),SUM(QF27+(QJ27-QF27)/2))</f>
        <v>8.2159326790373512</v>
      </c>
      <c r="QI27" s="752">
        <f>IF($F$27=1,SUM(QG27+(QK27-QG27)/2),SUM(QF27+(QJ27-QF27)*3/4))</f>
        <v>8.2811384939503476</v>
      </c>
      <c r="QJ27" s="752">
        <f>IF($F$27=1,SUM(QG27+(QK27-QG27)*3/4),IF(QK$31=1,1,QF27*(1+QK$31)))</f>
        <v>8.3463443088633422</v>
      </c>
      <c r="QK27" s="752">
        <f>IF($F$27=1,IF(QK$30=1,1,QG27*(1+QK$30)),SUM(QJ27+(QN27-QJ27)/4))</f>
        <v>8.4115501237763368</v>
      </c>
      <c r="QL27" s="752">
        <f>IF($F$27=1,SUM(QK27+(QO27-QK27)/4),SUM(QJ27+(QN27-QJ27)/2))</f>
        <v>8.4788425247665486</v>
      </c>
      <c r="QM27" s="752">
        <f>IF($F$27=1,SUM(QK27+(QO27-QK27)/2),SUM(QJ27+(QN27-QJ27)*3/4))</f>
        <v>8.5461349257567587</v>
      </c>
      <c r="QN27" s="752">
        <f>IF($F$27=1,SUM(QK27+(QO27-QK27)*3/4),IF(QO$31=1,1,QJ27*(1+QO$31)))</f>
        <v>8.6134273267469688</v>
      </c>
      <c r="QO27" s="752">
        <f>IF($F$27=1,IF(QO$30=1,1,QK27*(1+QO$30)),SUM(QN27+(QR27-QN27)/4))</f>
        <v>8.6807197277371806</v>
      </c>
      <c r="QP27" s="752">
        <f>IF($F$27=1,SUM(QO27+(QS27-QO27)/4),SUM(QN27+(QR27-QN27)/2))</f>
        <v>8.7501654855590782</v>
      </c>
      <c r="QQ27" s="752">
        <f>IF($F$27=1,SUM(QO27+(QS27-QO27)/2),SUM(QN27+(QR27-QN27)*3/4))</f>
        <v>8.8196112433809759</v>
      </c>
      <c r="QR27" s="752">
        <f>IF($F$27=1,SUM(QO27+(QS27-QO27)*3/4),IF(QS$31=1,1,QN27*(1+QS$31)))</f>
        <v>8.8890570012028736</v>
      </c>
      <c r="QS27" s="752">
        <f>IF($F$27=1,IF(QS$30=1,1,QO27*(1+QS$30)),SUM(QR27+(QV27-QR27)/4))</f>
        <v>8.9585027590247712</v>
      </c>
      <c r="QT27" s="752">
        <f>IF($F$27=1,SUM(QS27+(QW27-QS27)/4),SUM(QR27+(QV27-QR27)/2))</f>
        <v>9.0301707810969702</v>
      </c>
      <c r="QU27" s="752">
        <f>IF($F$27=1,SUM(QS27+(QW27-QS27)/2),SUM(QR27+(QV27-QR27)*3/4))</f>
        <v>9.1018388031691675</v>
      </c>
      <c r="QV27" s="752">
        <f>IF($F$27=1,SUM(QS27+(QW27-QS27)*3/4),IF(QW$31=1,1,QR27*(1+QW$31)))</f>
        <v>9.1735068252413647</v>
      </c>
      <c r="QW27" s="752">
        <f>IF($F$27=1,IF(QW$30=1,1,QS27*(1+QW$30)),SUM(QV27+(QZ27-QV27)/4))</f>
        <v>9.2451748473135638</v>
      </c>
      <c r="QX27" s="752">
        <f>IF($F$27=1,SUM(QW27+(RA27-QW27)/4),SUM(QV27+(QZ27-QV27)/2))</f>
        <v>9.3191362460920715</v>
      </c>
      <c r="QY27" s="752">
        <f>IF($F$27=1,SUM(QW27+(RA27-QW27)/2),SUM(QV27+(QZ27-QV27)*3/4))</f>
        <v>9.393097644870581</v>
      </c>
      <c r="QZ27" s="752">
        <f>IF($F$27=1,SUM(QW27+(RA27-QW27)*3/4),IF(RA$31=1,1,QV27*(1+RA$31)))</f>
        <v>9.4670590436490905</v>
      </c>
      <c r="RA27" s="752">
        <f>IF($F$27=1,IF(RA$30=1,1,QW27*(1+RA$30)),SUM(QZ27+(RD27-QZ27)/4))</f>
        <v>9.5410204424275982</v>
      </c>
      <c r="RB27" s="752">
        <f>IF($F$27=1,SUM(RA27+(RE27-RA27)/4),SUM(QZ27+(RD27-QZ27)/2))</f>
        <v>9.6173486059670186</v>
      </c>
      <c r="RC27" s="752">
        <f>IF($F$27=1,SUM(RA27+(RE27-RA27)/2),SUM(QZ27+(RD27-QZ27)*3/4))</f>
        <v>9.693676769506439</v>
      </c>
      <c r="RD27" s="752">
        <f>IF($F$27=1,SUM(RA27+(RE27-RA27)*3/4),IF(RE$31=1,1,QZ27*(1+RE$31)))</f>
        <v>9.7700049330458612</v>
      </c>
      <c r="RE27" s="752">
        <f>IF($F$27=1,IF(RE$30=1,1,RA27*(1+RE$30)),SUM(RD27+(RH27-RD27)/4))</f>
        <v>9.8463330965852816</v>
      </c>
      <c r="RF27" s="752">
        <f>IF($F$27=1,SUM(RE27+(RI27-RE27)/4),SUM(RD27+(RH27-RD27)/2))</f>
        <v>9.9251037613579634</v>
      </c>
      <c r="RG27" s="752">
        <f>IF($F$27=1,SUM(RE27+(RI27-RE27)/2),SUM(RD27+(RH27-RD27)*3/4))</f>
        <v>10.003874426130647</v>
      </c>
      <c r="RH27" s="752">
        <f>IF($F$27=1,SUM(RE27+(RI27-RE27)*3/4),IF(RI$31=1,1,RD27*(1+RI$31)))</f>
        <v>10.082645090903329</v>
      </c>
      <c r="RI27" s="752">
        <f>IF($F$27=1,IF(RI$30=1,1,RE27*(1+RI$30)),SUM(RH27+(RL27-RH27)/4))</f>
        <v>10.161415755676011</v>
      </c>
      <c r="RJ27" s="752">
        <f>IF($F$27=1,SUM(RI27+(RM27-RI27)/4),SUM(RH27+(RL27-RH27)/2))</f>
        <v>10.242707081721418</v>
      </c>
      <c r="RK27" s="752">
        <f>IF($F$27=1,SUM(RI27+(RM27-RI27)/2),SUM(RH27+(RL27-RH27)*3/4))</f>
        <v>10.323998407766826</v>
      </c>
      <c r="RL27" s="752">
        <f>IF($F$27=1,SUM(RI27+(RM27-RI27)*3/4),IF(RM$31=1,1,RH27*(1+RM$31)))</f>
        <v>10.405289733812236</v>
      </c>
      <c r="RM27" s="752">
        <f>IF($F$27=1,IF(RM$30=1,1,RI27*(1+RM$30)),SUM(RL27+(RP27-RL27)/4))</f>
        <v>10.486581059857643</v>
      </c>
      <c r="RN27" s="752">
        <f>IF($F$27=1,SUM(RM27+(RQ27-RM27)/4),SUM(RL27+(RP27-RL27)/2))</f>
        <v>10.570473708336504</v>
      </c>
      <c r="RO27" s="752">
        <f>IF($F$27=1,SUM(RM27+(RQ27-RM27)/2),SUM(RL27+(RP27-RL27)*3/4))</f>
        <v>10.654366356815366</v>
      </c>
      <c r="RP27" s="752">
        <f>IF($F$27=1,SUM(RM27+(RQ27-RM27)*3/4),IF(RQ$31=1,1,RL27*(1+RQ$31)))</f>
        <v>10.738259005294228</v>
      </c>
      <c r="RQ27" s="752">
        <f>IF($F$27=1,IF(RQ$30=1,1,RM27*(1+RQ$30)),SUM(RP27+(RT27-RP27)/4))</f>
        <v>10.822151653773089</v>
      </c>
      <c r="RR27" s="752">
        <f>IF($F$27=1,SUM(RQ27+(RU27-RQ27)/4),SUM(RP27+(RT27-RP27)/2))</f>
        <v>10.908728867003273</v>
      </c>
      <c r="RS27" s="752">
        <f>IF($F$27=1,SUM(RQ27+(RU27-RQ27)/2),SUM(RP27+(RT27-RP27)*3/4))</f>
        <v>10.995306080233458</v>
      </c>
      <c r="RT27" s="752">
        <f>IF($F$27=1,SUM(RQ27+(RU27-RQ27)*3/4),IF(RU$31=1,1,RP27*(1+RU$31)))</f>
        <v>11.081883293463644</v>
      </c>
      <c r="RU27" s="752">
        <f>IF($F$27=1,IF(RU$30=1,1,RQ27*(1+RU$30)),SUM(RT27+(RX27-RT27)/4))</f>
        <v>11.168460506693828</v>
      </c>
      <c r="RV27" s="752">
        <f>IF($F$27=1,SUM(RU27+(RY27-RU27)/4),SUM(RT27+(RX27-RT27)/2))</f>
        <v>11.257808190747379</v>
      </c>
      <c r="RW27" s="752">
        <f>IF($F$27=1,SUM(RU27+(RY27-RU27)/2),SUM(RT27+(RX27-RT27)*3/4))</f>
        <v>11.347155874800929</v>
      </c>
      <c r="RX27" s="752">
        <f>IF($F$27=1,SUM(RU27+(RY27-RU27)*3/4),IF(RY$31=1,1,RT27*(1+RY$31)))</f>
        <v>11.436503558854479</v>
      </c>
      <c r="RY27" s="752">
        <f>IF($F$27=1,IF(RY$30=1,1,RU27*(1+RY$30)),SUM(RX27+(SB27-RX27)/4))</f>
        <v>11.525851242908031</v>
      </c>
      <c r="RZ27" s="752">
        <f>IF($F$27=1,SUM(RY27+(SC27-RY27)/4),SUM(RX27+(SB27-RX27)/2))</f>
        <v>8.6443884321810227</v>
      </c>
      <c r="SA27" s="752">
        <f>IF($F$27=1,SUM(RY27+(SC27-RY27)/2),SUM(RX27+(SB27-RX27)*3/4))</f>
        <v>5.7629256214540154</v>
      </c>
    </row>
    <row r="28" spans="1:497" s="521" customFormat="1" ht="15.75" customHeight="1" thickTop="1">
      <c r="A28" s="685"/>
      <c r="B28" s="872" t="s">
        <v>681</v>
      </c>
      <c r="C28" s="872"/>
      <c r="D28" s="647"/>
      <c r="E28" s="801" t="str">
        <f>VLOOKUP(F28,$E$30:$F$31,2)</f>
        <v>Government Personnel</v>
      </c>
      <c r="F28" s="802">
        <v>1</v>
      </c>
      <c r="G28" s="621">
        <v>27</v>
      </c>
      <c r="H28" s="633">
        <v>31</v>
      </c>
      <c r="I28" s="640">
        <v>27</v>
      </c>
      <c r="J28" s="692" t="s">
        <v>381</v>
      </c>
      <c r="K28" s="803"/>
      <c r="L28" s="751">
        <v>1</v>
      </c>
      <c r="M28" s="751">
        <v>1</v>
      </c>
      <c r="N28" s="751">
        <v>1</v>
      </c>
      <c r="O28" s="751">
        <v>1</v>
      </c>
      <c r="P28" s="751">
        <v>1</v>
      </c>
      <c r="Q28" s="751">
        <v>1</v>
      </c>
      <c r="R28" s="751">
        <v>1</v>
      </c>
      <c r="S28" s="751">
        <v>1</v>
      </c>
      <c r="T28" s="751">
        <v>1</v>
      </c>
      <c r="U28" s="751">
        <v>1</v>
      </c>
      <c r="V28" s="751">
        <v>1</v>
      </c>
      <c r="W28" s="751">
        <v>1</v>
      </c>
      <c r="X28" s="751">
        <v>1</v>
      </c>
      <c r="Y28" s="751">
        <v>1</v>
      </c>
      <c r="Z28" s="751">
        <v>1</v>
      </c>
      <c r="AA28" s="751">
        <v>1</v>
      </c>
      <c r="AB28" s="751">
        <v>1</v>
      </c>
      <c r="AC28" s="751">
        <v>1</v>
      </c>
      <c r="AD28" s="751">
        <v>1</v>
      </c>
      <c r="AE28" s="751">
        <v>1</v>
      </c>
      <c r="AF28" s="751">
        <v>1</v>
      </c>
      <c r="AG28" s="751">
        <v>1</v>
      </c>
      <c r="AH28" s="751">
        <v>1</v>
      </c>
      <c r="AI28" s="751">
        <v>1</v>
      </c>
      <c r="AJ28" s="751">
        <v>1</v>
      </c>
      <c r="AK28" s="751">
        <v>1</v>
      </c>
      <c r="AL28" s="751">
        <v>1</v>
      </c>
      <c r="AM28" s="751">
        <v>1</v>
      </c>
      <c r="AN28" s="751">
        <v>1</v>
      </c>
      <c r="AO28" s="751">
        <v>1</v>
      </c>
      <c r="AP28" s="751">
        <v>1</v>
      </c>
      <c r="AQ28" s="751">
        <v>1</v>
      </c>
      <c r="AR28" s="751">
        <v>1</v>
      </c>
      <c r="AS28" s="751">
        <v>1</v>
      </c>
      <c r="AT28" s="751">
        <v>1</v>
      </c>
      <c r="AU28" s="751">
        <v>1</v>
      </c>
      <c r="AV28" s="751">
        <v>1</v>
      </c>
      <c r="AW28" s="751">
        <v>1</v>
      </c>
      <c r="AX28" s="751">
        <v>1</v>
      </c>
      <c r="AY28" s="751">
        <v>1</v>
      </c>
      <c r="AZ28" s="751">
        <v>1</v>
      </c>
      <c r="BA28" s="751">
        <v>1</v>
      </c>
      <c r="BB28" s="751">
        <v>1</v>
      </c>
      <c r="BC28" s="751">
        <v>1</v>
      </c>
      <c r="BD28" s="751">
        <v>1</v>
      </c>
      <c r="BE28" s="751">
        <v>1</v>
      </c>
      <c r="BF28" s="751">
        <v>1</v>
      </c>
      <c r="BG28" s="751">
        <v>1</v>
      </c>
      <c r="BH28" s="751">
        <v>1</v>
      </c>
      <c r="BI28" s="751">
        <v>1</v>
      </c>
      <c r="BJ28" s="751">
        <v>1</v>
      </c>
      <c r="BK28" s="751">
        <v>1</v>
      </c>
      <c r="BL28" s="751">
        <v>1</v>
      </c>
      <c r="BM28" s="751">
        <v>1</v>
      </c>
      <c r="BN28" s="751">
        <v>1</v>
      </c>
      <c r="BO28" s="751">
        <v>1</v>
      </c>
      <c r="BP28" s="751">
        <v>1</v>
      </c>
      <c r="BQ28" s="751">
        <v>1</v>
      </c>
      <c r="BR28" s="751">
        <v>1</v>
      </c>
      <c r="BS28" s="751">
        <v>1</v>
      </c>
      <c r="BT28" s="751">
        <v>1</v>
      </c>
      <c r="BU28" s="751">
        <v>1</v>
      </c>
      <c r="BV28" s="751">
        <v>1</v>
      </c>
      <c r="BW28" s="751">
        <v>1</v>
      </c>
      <c r="BX28" s="751">
        <v>1</v>
      </c>
      <c r="BY28" s="751">
        <v>1</v>
      </c>
      <c r="BZ28" s="751">
        <v>1</v>
      </c>
      <c r="CA28" s="751">
        <v>1</v>
      </c>
      <c r="CB28" s="751">
        <v>1</v>
      </c>
      <c r="CC28" s="751">
        <v>1</v>
      </c>
      <c r="CD28" s="751">
        <v>1</v>
      </c>
      <c r="CE28" s="751">
        <v>1</v>
      </c>
      <c r="CF28" s="751">
        <v>1</v>
      </c>
      <c r="CG28" s="751">
        <v>1</v>
      </c>
      <c r="CH28" s="751">
        <v>1</v>
      </c>
      <c r="CI28" s="751">
        <v>1</v>
      </c>
      <c r="CJ28" s="751">
        <v>1</v>
      </c>
      <c r="CK28" s="751">
        <v>1</v>
      </c>
      <c r="CL28" s="751">
        <v>1</v>
      </c>
      <c r="CM28" s="751">
        <v>1</v>
      </c>
      <c r="CN28" s="751">
        <v>1</v>
      </c>
      <c r="CO28" s="751">
        <v>1</v>
      </c>
      <c r="CP28" s="751">
        <v>1</v>
      </c>
      <c r="CQ28" s="751">
        <v>1</v>
      </c>
      <c r="CR28" s="751">
        <v>1</v>
      </c>
      <c r="CS28" s="751">
        <v>1</v>
      </c>
      <c r="CT28" s="751">
        <v>1</v>
      </c>
      <c r="CU28" s="751">
        <v>1</v>
      </c>
      <c r="CV28" s="751">
        <v>1</v>
      </c>
      <c r="CW28" s="751">
        <v>1</v>
      </c>
      <c r="CX28" s="751">
        <v>1</v>
      </c>
      <c r="CY28" s="751">
        <v>1</v>
      </c>
      <c r="CZ28" s="751">
        <v>1</v>
      </c>
      <c r="DA28" s="751">
        <v>1</v>
      </c>
      <c r="DB28" s="751">
        <v>1</v>
      </c>
      <c r="DC28" s="751">
        <v>1</v>
      </c>
      <c r="DD28" s="751">
        <v>1</v>
      </c>
      <c r="DE28" s="751">
        <v>1</v>
      </c>
      <c r="DF28" s="751">
        <v>1</v>
      </c>
      <c r="DG28" s="751">
        <v>1</v>
      </c>
      <c r="DH28" s="751">
        <v>1</v>
      </c>
      <c r="DI28" s="751">
        <v>1</v>
      </c>
      <c r="DJ28" s="751">
        <v>1</v>
      </c>
      <c r="DK28" s="751">
        <v>1</v>
      </c>
      <c r="DL28" s="751">
        <v>1</v>
      </c>
      <c r="DM28" s="751">
        <v>1</v>
      </c>
      <c r="DN28" s="751">
        <v>1</v>
      </c>
      <c r="DO28" s="751">
        <v>1</v>
      </c>
      <c r="DP28" s="751">
        <v>1</v>
      </c>
      <c r="DQ28" s="751">
        <v>1</v>
      </c>
      <c r="DR28" s="751">
        <v>1</v>
      </c>
      <c r="DS28" s="751">
        <v>1</v>
      </c>
      <c r="DT28" s="751">
        <v>1</v>
      </c>
      <c r="DU28" s="751">
        <v>1</v>
      </c>
      <c r="DV28" s="751">
        <v>1</v>
      </c>
      <c r="DW28" s="751">
        <v>1</v>
      </c>
      <c r="DX28" s="751">
        <v>1</v>
      </c>
      <c r="DY28" s="751">
        <v>1</v>
      </c>
      <c r="DZ28" s="751">
        <v>1</v>
      </c>
      <c r="EA28" s="751">
        <v>1</v>
      </c>
      <c r="EB28" s="751">
        <v>1</v>
      </c>
      <c r="EC28" s="751">
        <v>1</v>
      </c>
      <c r="ED28" s="752">
        <v>1</v>
      </c>
      <c r="EE28" s="752">
        <v>1</v>
      </c>
      <c r="EF28" s="752">
        <f>IF($F$28=1,SUM(EC28+(EG28-EC28)*3/4),IF(EG$31=1,1,EB28*(1+EG$31)))</f>
        <v>1</v>
      </c>
      <c r="EG28" s="752">
        <f>IF($F$28=1,IF(EG$30=1,1,EC28*(1+EG$30)),SUM(EF28+(EJ28-EF28)/4))</f>
        <v>1</v>
      </c>
      <c r="EH28" s="752">
        <f>IF($F$28=1,SUM(EG28+(EK28-EG28)/4),SUM(EF28+(EJ28-EF28)/2))</f>
        <v>1</v>
      </c>
      <c r="EI28" s="752">
        <f>IF($F$28=1,SUM(EG28+(EK28-EG28)/2),SUM(EF28+(EJ28-EF28)*3/4))</f>
        <v>1</v>
      </c>
      <c r="EJ28" s="752">
        <f>IF($F$28=1,SUM(EG28+(EK28-EG28)*3/4),IF(EK$31=1,1,EF28*(1+EK$31)))</f>
        <v>1</v>
      </c>
      <c r="EK28" s="752">
        <f>IF($F$28=1,IF(EK$30=1,1,EG28*(1+EK$30)),SUM(EJ28+(EN28-EJ28)/4))</f>
        <v>1</v>
      </c>
      <c r="EL28" s="752">
        <f>IF($F$28=1,SUM(EK28+(EO28-EK28)/4),SUM(EJ28+(EN28-EJ28)/2))</f>
        <v>1</v>
      </c>
      <c r="EM28" s="752">
        <f>IF($F$28=1,SUM(EK28+(EO28-EK28)/2),SUM(EJ28+(EN28-EJ28)*3/4))</f>
        <v>1</v>
      </c>
      <c r="EN28" s="752">
        <f>IF($F$28=1,SUM(EK28+(EO28-EK28)*3/4),IF(EO$31=1,1,EJ28*(1+EO$31)))</f>
        <v>1</v>
      </c>
      <c r="EO28" s="752">
        <f>IF($F$28=1,IF(EO$30=1,1,EK28*(1+EO$30)),SUM(EN28+(ER28-EN28)/4))</f>
        <v>1</v>
      </c>
      <c r="EP28" s="752">
        <f>IF($F$28=1,SUM(EO28+(ES28-EO28)/4),SUM(EN28+(ER28-EN28)/2))</f>
        <v>1</v>
      </c>
      <c r="EQ28" s="752">
        <f>IF($F$28=1,SUM(EO28+(ES28-EO28)/2),SUM(EN28+(ER28-EN28)*3/4))</f>
        <v>1</v>
      </c>
      <c r="ER28" s="752">
        <f>IF($F$28=1,SUM(EO28+(ES28-EO28)*3/4),IF(ES$31=1,1,EN28*(1+ES$31)))</f>
        <v>1</v>
      </c>
      <c r="ES28" s="752">
        <f>IF($F$28=1,IF(ES$30=1,1,EO28*(1+ES$30)),SUM(ER28+(EV28-ER28)/4))</f>
        <v>1</v>
      </c>
      <c r="ET28" s="752">
        <f>IF($F$28=1,SUM(ES28+(EW28-ES28)/4),SUM(ER28+(EV28-ER28)/2))</f>
        <v>1</v>
      </c>
      <c r="EU28" s="752">
        <f>IF($F$28=1,SUM(ES28+(EW28-ES28)/2),SUM(ER28+(EV28-ER28)*3/4))</f>
        <v>1</v>
      </c>
      <c r="EV28" s="752">
        <f>IF($F$28=1,SUM(ES28+(EW28-ES28)*3/4),IF(EW$31=1,1,ER28*(1+EW$31)))</f>
        <v>1</v>
      </c>
      <c r="EW28" s="752">
        <f>IF($F$28=1,IF(EW$30=1,1,ES28*(1+EW$30)),SUM(EV28+(EZ28-EV28)/4))</f>
        <v>1</v>
      </c>
      <c r="EX28" s="752">
        <f>IF($F$28=1,SUM(EW28+(FA28-EW28)/4),SUM(EV28+(EZ28-EV28)/2))</f>
        <v>1</v>
      </c>
      <c r="EY28" s="752">
        <f>IF($F$28=1,SUM(EW28+(FA28-EW28)/2),SUM(EV28+(EZ28-EV28)*3/4))</f>
        <v>1</v>
      </c>
      <c r="EZ28" s="752">
        <f>IF($F$28=1,SUM(EW28+(FA28-EW28)*3/4),IF(FA$31=1,1,EV28*(1+FA$31)))</f>
        <v>1</v>
      </c>
      <c r="FA28" s="752">
        <f>IF($F$28=1,IF(FA$30=1,1,EW28*(1+FA$30)),SUM(EZ28+(FD28-EZ28)/4))</f>
        <v>1</v>
      </c>
      <c r="FB28" s="752">
        <f>IF($F$28=1,SUM(FA28+(FE28-FA28)/4),SUM(EZ28+(FD28-EZ28)/2))</f>
        <v>1</v>
      </c>
      <c r="FC28" s="752">
        <f>IF($F$28=1,SUM(FA28+(FE28-FA28)/2),SUM(EZ28+(FD28-EZ28)*3/4))</f>
        <v>1</v>
      </c>
      <c r="FD28" s="752">
        <f>IF($F$28=1,SUM(FA28+(FE28-FA28)*3/4),IF(FE$31=1,1,EZ28*(1+FE$31)))</f>
        <v>1</v>
      </c>
      <c r="FE28" s="752">
        <f>IF($F$28=1,IF(FE$30=1,1,FA28*(1+FE$30)),SUM(FD28+(FH28-FD28)/4))</f>
        <v>1</v>
      </c>
      <c r="FF28" s="752">
        <f>IF($F$28=1,SUM(FE28+(FI28-FE28)/4),SUM(FD28+(FH28-FD28)/2))</f>
        <v>1</v>
      </c>
      <c r="FG28" s="752">
        <f>IF($F$28=1,SUM(FE28+(FI28-FE28)/2),SUM(FD28+(FH28-FD28)*3/4))</f>
        <v>1</v>
      </c>
      <c r="FH28" s="752">
        <f>IF($F$28=1,SUM(FE28+(FI28-FE28)*3/4),IF(FI$31=1,1,FD28*(1+FI$31)))</f>
        <v>1</v>
      </c>
      <c r="FI28" s="752">
        <f>IF($F$28=1,IF(FI$30=1,1,FE28*(1+FI$30)),SUM(FH28+(FL28-FH28)/4))</f>
        <v>1</v>
      </c>
      <c r="FJ28" s="752">
        <f>IF($F$28=1,SUM(FI28+(FM28-FI28)/4),SUM(FH28+(FL28-FH28)/2))</f>
        <v>1</v>
      </c>
      <c r="FK28" s="752">
        <f>IF($F$28=1,SUM(FI28+(FM28-FI28)/2),SUM(FH28+(FL28-FH28)*3/4))</f>
        <v>1</v>
      </c>
      <c r="FL28" s="752">
        <f>IF($F$28=1,SUM(FI28+(FM28-FI28)*3/4),IF(FM$31=1,1,FH28*(1+FM$31)))</f>
        <v>1</v>
      </c>
      <c r="FM28" s="752">
        <f>IF($F$28=1,IF(FM$30=1,1,FI28*(1+FM$30)),SUM(FL28+(FP28-FL28)/4))</f>
        <v>1</v>
      </c>
      <c r="FN28" s="752">
        <f>IF($F$28=1,SUM(FM28+(FQ28-FM28)/4),SUM(FL28+(FP28-FL28)/2))</f>
        <v>1</v>
      </c>
      <c r="FO28" s="752">
        <f>IF($F$28=1,SUM(FM28+(FQ28-FM28)/2),SUM(FL28+(FP28-FL28)*3/4))</f>
        <v>1</v>
      </c>
      <c r="FP28" s="752">
        <f>IF($F$28=1,SUM(FM28+(FQ28-FM28)*3/4),IF(FQ$31=1,1,FL28*(1+FQ$31)))</f>
        <v>1</v>
      </c>
      <c r="FQ28" s="752">
        <f>IF($F$28=1,IF(FQ$30=1,1,FM28*(1+FQ$30)),SUM(FP28+(FT28-FP28)/4))</f>
        <v>1</v>
      </c>
      <c r="FR28" s="752">
        <f>IF($F$28=1,SUM(FQ28+(FU28-FQ28)/4),SUM(FP28+(FT28-FP28)/2))</f>
        <v>1</v>
      </c>
      <c r="FS28" s="752">
        <f>IF($F$28=1,SUM(FQ28+(FU28-FQ28)/2),SUM(FP28+(FT28-FP28)*3/4))</f>
        <v>1</v>
      </c>
      <c r="FT28" s="752">
        <f>IF($F$28=1,SUM(FQ28+(FU28-FQ28)*3/4),IF(FU$31=1,1,FP28*(1+FU$31)))</f>
        <v>1</v>
      </c>
      <c r="FU28" s="752">
        <f>IF($F$28=1,IF(FU$30=1,1,FQ28*(1+FU$30)),SUM(FT28+(FX28-FT28)/4))</f>
        <v>1</v>
      </c>
      <c r="FV28" s="752">
        <f>IF($F$28=1,SUM(FU28+(FY28-FU28)/4),SUM(FT28+(FX28-FT28)/2))</f>
        <v>1</v>
      </c>
      <c r="FW28" s="752">
        <f>IF($F$28=1,SUM(FU28+(FY28-FU28)/2),SUM(FT28+(FX28-FT28)*3/4))</f>
        <v>1</v>
      </c>
      <c r="FX28" s="752">
        <f>IF($F$28=1,SUM(FU28+(FY28-FU28)*3/4),IF(FY$31=1,1,FT28*(1+FY$31)))</f>
        <v>1</v>
      </c>
      <c r="FY28" s="752">
        <f>IF($F$28=1,IF(FY$30=1,1,FU28*(1+FY$30)),SUM(FX28+(GB28-FX28)/4))</f>
        <v>1</v>
      </c>
      <c r="FZ28" s="752">
        <f>IF($F$28=1,SUM(FY28+(GC28-FY28)/4),SUM(FX28+(GB28-FX28)/2))</f>
        <v>1</v>
      </c>
      <c r="GA28" s="752">
        <f>IF($F$28=1,SUM(FY28+(GC28-FY28)/2),SUM(FX28+(GB28-FX28)*3/4))</f>
        <v>1</v>
      </c>
      <c r="GB28" s="752">
        <f>IF($F$28=1,SUM(FY28+(GC28-FY28)*3/4),IF(GC$31=1,1,FX28*(1+GC$31)))</f>
        <v>1</v>
      </c>
      <c r="GC28" s="752">
        <f>IF($F$28=1,IF(GC$30=1,1,FY28*(1+GC$30)),SUM(GB28+(GF28-GB28)/4))</f>
        <v>1</v>
      </c>
      <c r="GD28" s="752">
        <f>IF($F$28=1,SUM(GC28+(GG28-GC28)/4),SUM(GB28+(GF28-GB28)/2))</f>
        <v>1.01275</v>
      </c>
      <c r="GE28" s="752">
        <f>IF($F$28=1,SUM(GC28+(GG28-GC28)/2),SUM(GB28+(GF28-GB28)*3/4))</f>
        <v>1.0255000000000001</v>
      </c>
      <c r="GF28" s="752">
        <f>IF($F$28=1,SUM(GC28+(GG28-GC28)*3/4),IF(GG$31=1,1,GB28*(1+GG$31)))</f>
        <v>1.0382499999999999</v>
      </c>
      <c r="GG28" s="752">
        <f>IF($F$28=1,IF(GG$30=1,1,GC28*(1+GG$30)),SUM(GF28+(GJ28-GF28)/4))</f>
        <v>1.0509999999999999</v>
      </c>
      <c r="GH28" s="752">
        <f>IF($F$28=1,SUM(GG28+(GK28-GG28)/4),SUM(GF28+(GJ28-GF28)/2))</f>
        <v>1.0607217499999999</v>
      </c>
      <c r="GI28" s="752">
        <f>IF($F$28=1,SUM(GG28+(GK28-GG28)/2),SUM(GF28+(GJ28-GF28)*3/4))</f>
        <v>1.0704434999999999</v>
      </c>
      <c r="GJ28" s="752">
        <f>IF($F$28=1,SUM(GG28+(GK28-GG28)*3/4),IF(GK$31=1,1,GF28*(1+GK$31)))</f>
        <v>1.0801652499999999</v>
      </c>
      <c r="GK28" s="752">
        <f>IF($F$28=1,IF(GK$30=1,1,GG28*(1+GK$30)),SUM(GJ28+(GN28-GJ28)/4))</f>
        <v>1.0898869999999998</v>
      </c>
      <c r="GL28" s="752">
        <f>IF($F$28=1,SUM(GK28+(GO28-GK28)/4),SUM(GJ28+(GN28-GJ28)/2))</f>
        <v>1.0983336242499999</v>
      </c>
      <c r="GM28" s="752">
        <f>IF($F$28=1,SUM(GK28+(GO28-GK28)/2),SUM(GJ28+(GN28-GJ28)*3/4))</f>
        <v>1.1067802484999998</v>
      </c>
      <c r="GN28" s="752">
        <f>IF($F$28=1,SUM(GK28+(GO28-GK28)*3/4),IF(GO$31=1,1,GJ28*(1+GO$31)))</f>
        <v>1.1152268727499997</v>
      </c>
      <c r="GO28" s="752">
        <f>IF($F$28=1,IF(GO$30=1,1,GK28*(1+GO$30)),SUM(GN28+(GR28-GN28)/4))</f>
        <v>1.1236734969999997</v>
      </c>
      <c r="GP28" s="752">
        <f>IF($F$28=1,SUM(GO28+(GS28-GO28)/4),SUM(GN28+(GR28-GN28)/2))</f>
        <v>1.1323819666017498</v>
      </c>
      <c r="GQ28" s="752">
        <f>IF($F$28=1,SUM(GO28+(GS28-GO28)/2),SUM(GN28+(GR28-GN28)*3/4))</f>
        <v>1.1410904362034997</v>
      </c>
      <c r="GR28" s="752">
        <f>IF($F$28=1,SUM(GO28+(GS28-GO28)*3/4),IF(GS$31=1,1,GN28*(1+GS$31)))</f>
        <v>1.1497989058052496</v>
      </c>
      <c r="GS28" s="752">
        <f>IF($F$28=1,IF(GS$30=1,1,GO28*(1+GS$30)),SUM(GR28+(GV28-GR28)/4))</f>
        <v>1.1585073754069997</v>
      </c>
      <c r="GT28" s="752">
        <f>IF($F$28=1,SUM(GS28+(GW28-GS28)/4),SUM(GR28+(GV28-GR28)/2))</f>
        <v>1.1674858075664039</v>
      </c>
      <c r="GU28" s="752">
        <f>IF($F$28=1,SUM(GS28+(GW28-GS28)/2),SUM(GR28+(GV28-GR28)*3/4))</f>
        <v>1.1764642397258083</v>
      </c>
      <c r="GV28" s="752">
        <f>IF($F$28=1,SUM(GS28+(GW28-GS28)*3/4),IF(GW$31=1,1,GR28*(1+GW$31)))</f>
        <v>1.1854426718852125</v>
      </c>
      <c r="GW28" s="752">
        <f>IF($F$28=1,IF(GW$30=1,1,GS28*(1+GW$30)),SUM(GV28+(GZ28-GV28)/4))</f>
        <v>1.1944211040446167</v>
      </c>
      <c r="GX28" s="752">
        <f>IF($F$28=1,SUM(GW28+(HA28-GW28)/4),SUM(GV28+(GZ28-GV28)/2))</f>
        <v>1.2039764728769735</v>
      </c>
      <c r="GY28" s="752">
        <f>IF($F$28=1,SUM(GW28+(HA28-GW28)/2),SUM(GV28+(GZ28-GV28)*3/4))</f>
        <v>1.2135318417093304</v>
      </c>
      <c r="GZ28" s="752">
        <f>IF($F$28=1,SUM(GW28+(HA28-GW28)*3/4),IF(HA$31=1,1,GV28*(1+HA$31)))</f>
        <v>1.2230872105416875</v>
      </c>
      <c r="HA28" s="752">
        <f>IF($F$28=1,IF(HA$30=1,1,GW28*(1+HA$30)),SUM(GZ28+(HD28-GZ28)/4))</f>
        <v>1.2326425793740443</v>
      </c>
      <c r="HB28" s="752">
        <f>IF($F$28=1,SUM(HA28+(HE28-HA28)/4),SUM(GZ28+(HD28-GZ28)/2))</f>
        <v>1.2425037200090367</v>
      </c>
      <c r="HC28" s="752">
        <f>IF($F$28=1,SUM(HA28+(HE28-HA28)/2),SUM(GZ28+(HD28-GZ28)*3/4))</f>
        <v>1.252364860644029</v>
      </c>
      <c r="HD28" s="752">
        <f>IF($F$28=1,SUM(HA28+(HE28-HA28)*3/4),IF(HE$31=1,1,GZ28*(1+HE$31)))</f>
        <v>1.2622260012790214</v>
      </c>
      <c r="HE28" s="752">
        <f>IF($F$28=1,IF(HE$30=1,1,HA28*(1+HE$30)),SUM(HD28+(HH28-HD28)/4))</f>
        <v>1.2720871419140138</v>
      </c>
      <c r="HF28" s="752">
        <f>IF($F$28=1,SUM(HE28+(HI28-HE28)/4),SUM(HD28+(HH28-HD28)/2))</f>
        <v>1.2822638390493259</v>
      </c>
      <c r="HG28" s="752">
        <f>IF($F$28=1,SUM(HE28+(HI28-HE28)/2),SUM(HD28+(HH28-HD28)*3/4))</f>
        <v>1.2924405361846381</v>
      </c>
      <c r="HH28" s="752">
        <f>IF($F$28=1,SUM(HE28+(HI28-HE28)*3/4),IF(HI$31=1,1,HD28*(1+HI$31)))</f>
        <v>1.3026172333199502</v>
      </c>
      <c r="HI28" s="752">
        <f>IF($F$28=1,IF(HI$30=1,1,HE28*(1+HI$30)),SUM(HH28+(HL28-HH28)/4))</f>
        <v>1.3127939304552623</v>
      </c>
      <c r="HJ28" s="752">
        <f>IF($F$28=1,SUM(HI28+(HM28-HI28)/4),SUM(HH28+(HL28-HH28)/2))</f>
        <v>1.3232962818989042</v>
      </c>
      <c r="HK28" s="752">
        <f>IF($F$28=1,SUM(HI28+(HM28-HI28)/2),SUM(HH28+(HL28-HH28)*3/4))</f>
        <v>1.3337986333425464</v>
      </c>
      <c r="HL28" s="752">
        <f>IF($F$28=1,SUM(HI28+(HM28-HI28)*3/4),IF(HM$31=1,1,HH28*(1+HM$31)))</f>
        <v>1.3443009847861886</v>
      </c>
      <c r="HM28" s="752">
        <f>IF($F$28=1,IF(HM$30=1,1,HI28*(1+HM$30)),SUM(HL28+(HP28-HL28)/4))</f>
        <v>1.3548033362298306</v>
      </c>
      <c r="HN28" s="752">
        <f>IF($F$28=1,SUM(HM28+(HQ28-HM28)/4),SUM(HL28+(HP28-HL28)/2))</f>
        <v>1.3659804637537267</v>
      </c>
      <c r="HO28" s="752">
        <f>IF($F$28=1,SUM(HM28+(HQ28-HM28)/2),SUM(HL28+(HP28-HL28)*3/4))</f>
        <v>1.3771575912776228</v>
      </c>
      <c r="HP28" s="752">
        <f>IF($F$28=1,SUM(HM28+(HQ28-HM28)*3/4),IF(HQ$31=1,1,HL28*(1+HQ$31)))</f>
        <v>1.3883347188015189</v>
      </c>
      <c r="HQ28" s="752">
        <f>IF($F$28=1,IF(HQ$30=1,1,HM28*(1+HQ$30)),SUM(HP28+(HT28-HP28)/4))</f>
        <v>1.399511846325415</v>
      </c>
      <c r="HR28" s="752">
        <f>IF($F$28=1,SUM(HQ28+(HU28-HQ28)/4),SUM(HP28+(HT28-HP28)/2))</f>
        <v>1.4107079410960184</v>
      </c>
      <c r="HS28" s="752">
        <f>IF($F$28=1,SUM(HQ28+(HU28-HQ28)/2),SUM(HP28+(HT28-HP28)*3/4))</f>
        <v>1.4219040358666217</v>
      </c>
      <c r="HT28" s="752">
        <f>IF($F$28=1,SUM(HQ28+(HU28-HQ28)*3/4),IF(HU$31=1,1,HP28*(1+HU$31)))</f>
        <v>1.4331001306372251</v>
      </c>
      <c r="HU28" s="752">
        <f>IF($F$28=1,IF(HU$30=1,1,HQ28*(1+HU$30)),SUM(HT28+(HX28-HT28)/4))</f>
        <v>1.4442962254078284</v>
      </c>
      <c r="HV28" s="752">
        <f>IF($F$28=1,SUM(HU28+(HY28-HU28)/4),SUM(HT28+(HX28-HT28)/2))</f>
        <v>1.4558505952110909</v>
      </c>
      <c r="HW28" s="752">
        <f>IF($F$28=1,SUM(HU28+(HY28-HU28)/2),SUM(HT28+(HX28-HT28)*3/4))</f>
        <v>1.4674049650143537</v>
      </c>
      <c r="HX28" s="752">
        <f>IF($F$28=1,SUM(HU28+(HY28-HU28)*3/4),IF(HY$31=1,1,HT28*(1+HY$31)))</f>
        <v>1.4789593348176164</v>
      </c>
      <c r="HY28" s="752">
        <f>IF($F$28=1,IF(HY$30=1,1,HU28*(1+HY$30)),SUM(HX28+(IB28-HX28)/4))</f>
        <v>1.490513704620879</v>
      </c>
      <c r="HZ28" s="752">
        <f>IF($F$28=1,SUM(HY28+(IC28-HY28)/4),SUM(HX28+(IB28-HX28)/2))</f>
        <v>1.5028104426840012</v>
      </c>
      <c r="IA28" s="752">
        <f>IF($F$28=1,SUM(HY28+(IC28-HY28)/2),SUM(HX28+(IB28-HX28)*3/4))</f>
        <v>1.5151071807471235</v>
      </c>
      <c r="IB28" s="752">
        <f>IF($F$28=1,SUM(HY28+(IC28-HY28)*3/4),IF(IC$31=1,1,HX28*(1+IC$31)))</f>
        <v>1.5274039188102455</v>
      </c>
      <c r="IC28" s="752">
        <f>IF($F$28=1,IF(IC$30=1,1,HY28*(1+IC$30)),SUM(IB28+(IF28-IB28)/4))</f>
        <v>1.5397006568733678</v>
      </c>
      <c r="ID28" s="752">
        <f>IF($F$28=1,SUM(IC28+(IG28-IC28)/4),SUM(IB28+(IF28-IB28)/2))</f>
        <v>1.5520182621283547</v>
      </c>
      <c r="IE28" s="752">
        <f>IF($F$28=1,SUM(IC28+(IG28-IC28)/2),SUM(IB28+(IF28-IB28)*3/4))</f>
        <v>1.5643358673833416</v>
      </c>
      <c r="IF28" s="752">
        <f>IF($F$28=1,SUM(IC28+(IG28-IC28)*3/4),IF(IG$31=1,1,IB28*(1+IG$31)))</f>
        <v>1.5766534726383286</v>
      </c>
      <c r="IG28" s="752">
        <f>IF($F$28=1,IF(IG$30=1,1,IC28*(1+IG$30)),SUM(IF28+(IJ28-IF28)/4))</f>
        <v>1.5889710778933155</v>
      </c>
      <c r="IH28" s="752">
        <f>IF($F$28=1,SUM(IG28+(IK28-IG28)/4),SUM(IF28+(IJ28-IF28)/2))</f>
        <v>1.6016828465164621</v>
      </c>
      <c r="II28" s="752">
        <f>IF($F$28=1,SUM(IG28+(IK28-IG28)/2),SUM(IF28+(IJ28-IF28)*3/4))</f>
        <v>1.6143946151396085</v>
      </c>
      <c r="IJ28" s="752">
        <f>IF($F$28=1,SUM(IG28+(IK28-IG28)*3/4),IF(IK$31=1,1,IF28*(1+IK$31)))</f>
        <v>1.6271063837627551</v>
      </c>
      <c r="IK28" s="752">
        <f>IF($F$28=1,IF(IK$30=1,1,IG28*(1+IK$30)),SUM(IJ28+(IN28-IJ28)/4))</f>
        <v>1.6398181523859017</v>
      </c>
      <c r="IL28" s="752">
        <f>IF($F$28=1,SUM(IK28+(IO28-IK28)/4),SUM(IJ28+(IN28-IJ28)/2))</f>
        <v>1.6533466521430853</v>
      </c>
      <c r="IM28" s="752">
        <f>IF($F$28=1,SUM(IK28+(IO28-IK28)/2),SUM(IJ28+(IN28-IJ28)*3/4))</f>
        <v>1.6668751519002689</v>
      </c>
      <c r="IN28" s="752">
        <f>IF($F$28=1,SUM(IK28+(IO28-IK28)*3/4),IF(IO$31=1,1,IJ28*(1+IO$31)))</f>
        <v>1.6804036516574528</v>
      </c>
      <c r="IO28" s="752">
        <f>IF($F$28=1,IF(IO$30=1,1,IK28*(1+IO$30)),SUM(IN28+(IR28-IN28)/4))</f>
        <v>1.6939321514146364</v>
      </c>
      <c r="IP28" s="752">
        <f>IF($F$28=1,SUM(IO28+(IS28-IO28)/4),SUM(IN28+(IR28-IN28)/2))</f>
        <v>1.7070601255880997</v>
      </c>
      <c r="IQ28" s="752">
        <f>IF($F$28=1,SUM(IO28+(IS28-IO28)/2),SUM(IN28+(IR28-IN28)*3/4))</f>
        <v>1.7201880997615633</v>
      </c>
      <c r="IR28" s="752">
        <f>IF($F$28=1,SUM(IO28+(IS28-IO28)*3/4),IF(IS$31=1,1,IN28*(1+IS$31)))</f>
        <v>1.7333160739350266</v>
      </c>
      <c r="IS28" s="752">
        <f>IF($F$28=1,IF(IS$30=1,1,IO28*(1+IS$30)),SUM(IR28+(IV28-IR28)/4))</f>
        <v>1.74644404810849</v>
      </c>
      <c r="IT28" s="752">
        <f>IF($F$28=1,SUM(IS28+(IW28-IS28)/4),SUM(IR28+(IV28-IR28)/2))</f>
        <v>1.7599789894813307</v>
      </c>
      <c r="IU28" s="752">
        <f>IF($F$28=1,SUM(IS28+(IW28-IS28)/2),SUM(IR28+(IV28-IR28)*3/4))</f>
        <v>1.7735139308541714</v>
      </c>
      <c r="IV28" s="752">
        <f>IF($F$28=1,SUM(IS28+(IW28-IS28)*3/4),IF(IW$31=1,1,IR28*(1+IW$31)))</f>
        <v>1.7870488722270124</v>
      </c>
      <c r="IW28" s="752">
        <f>IF($F$28=1,IF(IW$30=1,1,IS28*(1+IW$30)),SUM(IV28+(IZ28-IV28)/4))</f>
        <v>1.8005838135998531</v>
      </c>
      <c r="IX28" s="752">
        <f>IF($F$28=1,SUM(IW28+(JA28-IW28)/4),SUM(IV28+(IZ28-IV28)/2))</f>
        <v>1.814538338155252</v>
      </c>
      <c r="IY28" s="752">
        <f>IF($F$28=1,SUM(IW28+(JA28-IW28)/2),SUM(IV28+(IZ28-IV28)*3/4))</f>
        <v>1.8284928627106507</v>
      </c>
      <c r="IZ28" s="752">
        <f>IF($F$28=1,SUM(IW28+(JA28-IW28)*3/4),IF(JA$31=1,1,IV28*(1+JA$31)))</f>
        <v>1.8424473872660494</v>
      </c>
      <c r="JA28" s="752">
        <f>IF($F$28=1,IF(JA$30=1,1,IW28*(1+JA$30)),SUM(IZ28+(JD28-IZ28)/4))</f>
        <v>1.8564019118214483</v>
      </c>
      <c r="JB28" s="752">
        <f>IF($F$28=1,SUM(JA28+(JE28-JA28)/4),SUM(IZ28+(JD28-IZ28)/2))</f>
        <v>1.8707890266380645</v>
      </c>
      <c r="JC28" s="752">
        <f>IF($F$28=1,SUM(JA28+(JE28-JA28)/2),SUM(IZ28+(JD28-IZ28)*3/4))</f>
        <v>1.8851761414546808</v>
      </c>
      <c r="JD28" s="752">
        <f>IF($F$28=1,SUM(JA28+(JE28-JA28)*3/4),IF(JE$31=1,1,IZ28*(1+JE$31)))</f>
        <v>1.899563256271297</v>
      </c>
      <c r="JE28" s="752">
        <f>IF($F$28=1,IF(JE$30=1,1,JA28*(1+JE$30)),SUM(JD28+(JH28-JD28)/4))</f>
        <v>1.9139503710879131</v>
      </c>
      <c r="JF28" s="752">
        <f>IF($F$28=1,SUM(JE28+(JI28-JE28)/4),SUM(JD28+(JH28-JD28)/2))</f>
        <v>1.9287834864638445</v>
      </c>
      <c r="JG28" s="752">
        <f>IF($F$28=1,SUM(JE28+(JI28-JE28)/2),SUM(JD28+(JH28-JD28)*3/4))</f>
        <v>1.9436166018397758</v>
      </c>
      <c r="JH28" s="752">
        <f>IF($F$28=1,SUM(JE28+(JI28-JE28)*3/4),IF(JI$31=1,1,JD28*(1+JI$31)))</f>
        <v>1.9584497172157069</v>
      </c>
      <c r="JI28" s="752">
        <f>IF($F$28=1,IF(JI$30=1,1,JE28*(1+JI$30)),SUM(JH28+(JL28-JH28)/4))</f>
        <v>1.9732828325916383</v>
      </c>
      <c r="JJ28" s="752">
        <f>IF($F$28=1,SUM(JI28+(JM28-JI28)/4),SUM(JH28+(JL28-JH28)/2))</f>
        <v>1.9895624159605192</v>
      </c>
      <c r="JK28" s="752">
        <f>IF($F$28=1,SUM(JI28+(JM28-JI28)/2),SUM(JH28+(JL28-JH28)*3/4))</f>
        <v>2.0058419993294003</v>
      </c>
      <c r="JL28" s="752">
        <f>IF($F$28=1,SUM(JI28+(JM28-JI28)*3/4),IF(JM$31=1,1,JH28*(1+JM$31)))</f>
        <v>2.022121582698281</v>
      </c>
      <c r="JM28" s="752">
        <f>IF($F$28=1,IF(JM$30=1,1,JI28*(1+JM$30)),SUM(JL28+(JP28-JL28)/4))</f>
        <v>2.0384011660671622</v>
      </c>
      <c r="JN28" s="752">
        <f>IF($F$28=1,SUM(JM28+(JQ28-JM28)/4),SUM(JL28+(JP28-JL28)/2))</f>
        <v>2.0547083753956996</v>
      </c>
      <c r="JO28" s="752">
        <f>IF($F$28=1,SUM(JM28+(JQ28-JM28)/2),SUM(JL28+(JP28-JL28)*3/4))</f>
        <v>2.0710155847242371</v>
      </c>
      <c r="JP28" s="752">
        <f>IF($F$28=1,SUM(JM28+(JQ28-JM28)*3/4),IF(JQ$31=1,1,JL28*(1+JQ$31)))</f>
        <v>2.0873227940527741</v>
      </c>
      <c r="JQ28" s="752">
        <f>IF($F$28=1,IF(JQ$30=1,1,JM28*(1+JQ$30)),SUM(JP28+(JT28-JP28)/4))</f>
        <v>2.1036300033813116</v>
      </c>
      <c r="JR28" s="752">
        <f>IF($F$28=1,SUM(JQ28+(JU28-JQ28)/4),SUM(JP28+(JT28-JP28)/2))</f>
        <v>2.1204590434083621</v>
      </c>
      <c r="JS28" s="752">
        <f>IF($F$28=1,SUM(JQ28+(JU28-JQ28)/2),SUM(JP28+(JT28-JP28)*3/4))</f>
        <v>2.1372880834354127</v>
      </c>
      <c r="JT28" s="752">
        <f>IF($F$28=1,SUM(JQ28+(JU28-JQ28)*3/4),IF(JU$31=1,1,JP28*(1+JU$31)))</f>
        <v>2.1541171234624632</v>
      </c>
      <c r="JU28" s="752">
        <f>IF($F$28=1,IF(JU$30=1,1,JQ28*(1+JU$30)),SUM(JT28+(JX28-JT28)/4))</f>
        <v>2.1709461634895137</v>
      </c>
      <c r="JV28" s="752">
        <f>IF($F$28=1,SUM(JU28+(JY28-JU28)/4),SUM(JT28+(JX28-JT28)/2))</f>
        <v>2.1883137327974298</v>
      </c>
      <c r="JW28" s="752">
        <f>IF($F$28=1,SUM(JU28+(JY28-JU28)/2),SUM(JT28+(JX28-JT28)*3/4))</f>
        <v>2.2056813021053463</v>
      </c>
      <c r="JX28" s="752">
        <f>IF($F$28=1,SUM(JU28+(JY28-JU28)*3/4),IF(JY$31=1,1,JT28*(1+JY$31)))</f>
        <v>2.2230488714132624</v>
      </c>
      <c r="JY28" s="752">
        <f>IF($F$28=1,IF(JY$30=1,1,JU28*(1+JY$30)),SUM(JX28+(KB28-JX28)/4))</f>
        <v>2.2404164407211784</v>
      </c>
      <c r="JZ28" s="752">
        <f>IF($F$28=1,SUM(JY28+(KC28-JY28)/4),SUM(JX28+(KB28-JX28)/2))</f>
        <v>2.2583397722469476</v>
      </c>
      <c r="KA28" s="752">
        <f>IF($F$28=1,SUM(JY28+(KC28-JY28)/2),SUM(JX28+(KB28-JX28)*3/4))</f>
        <v>2.2762631037727172</v>
      </c>
      <c r="KB28" s="752">
        <f>IF($F$28=1,SUM(JY28+(KC28-JY28)*3/4),IF(KC$31=1,1,JX28*(1+KC$31)))</f>
        <v>2.2941864352984869</v>
      </c>
      <c r="KC28" s="752">
        <f>IF($F$28=1,IF(KC$30=1,1,JY28*(1+KC$30)),SUM(KB28+(KF28-KB28)/4))</f>
        <v>2.3121097668242561</v>
      </c>
      <c r="KD28" s="752">
        <f>IF($F$28=1,SUM(KC28+(KG28-KC28)/4),SUM(KB28+(KF28-KB28)/2))</f>
        <v>2.3306066449588503</v>
      </c>
      <c r="KE28" s="752">
        <f>IF($F$28=1,SUM(KC28+(KG28-KC28)/2),SUM(KB28+(KF28-KB28)*3/4))</f>
        <v>2.3491035230934445</v>
      </c>
      <c r="KF28" s="752">
        <f>IF($F$28=1,SUM(KC28+(KG28-KC28)*3/4),IF(KG$31=1,1,KB28*(1+KG$31)))</f>
        <v>2.3676004012280383</v>
      </c>
      <c r="KG28" s="752">
        <f>IF($F$28=1,IF(KG$30=1,1,KC28*(1+KG$30)),SUM(KF28+(KJ28-KF28)/4))</f>
        <v>2.3860972793626325</v>
      </c>
      <c r="KH28" s="752">
        <f>IF($F$28=1,SUM(KG28+(KK28-KG28)/4),SUM(KF28+(KJ28-KF28)/2))</f>
        <v>2.4051860575975335</v>
      </c>
      <c r="KI28" s="752">
        <f>IF($F$28=1,SUM(KG28+(KK28-KG28)/2),SUM(KF28+(KJ28-KF28)*3/4))</f>
        <v>2.4242748358324349</v>
      </c>
      <c r="KJ28" s="752">
        <f>IF($F$28=1,SUM(KG28+(KK28-KG28)*3/4),IF(KK$31=1,1,KF28*(1+KK$31)))</f>
        <v>2.4433636140673358</v>
      </c>
      <c r="KK28" s="752">
        <f>IF($F$28=1,IF(KK$30=1,1,KG28*(1+KK$30)),SUM(KJ28+(KN28-KJ28)/4))</f>
        <v>2.4624523923022368</v>
      </c>
      <c r="KL28" s="752">
        <f>IF($F$28=1,SUM(KK28+(KO28-KK28)/4),SUM(KJ28+(KN28-KJ28)/2))</f>
        <v>2.4821520114406548</v>
      </c>
      <c r="KM28" s="752">
        <f>IF($F$28=1,SUM(KK28+(KO28-KK28)/2),SUM(KJ28+(KN28-KJ28)*3/4))</f>
        <v>2.5018516305790728</v>
      </c>
      <c r="KN28" s="752">
        <f>IF($F$28=1,SUM(KK28+(KO28-KK28)*3/4),IF(KO$31=1,1,KJ28*(1+KO$31)))</f>
        <v>2.5215512497174903</v>
      </c>
      <c r="KO28" s="752">
        <f>IF($F$28=1,IF(KO$30=1,1,KK28*(1+KO$30)),SUM(KN28+(KR28-KN28)/4))</f>
        <v>2.5412508688559083</v>
      </c>
      <c r="KP28" s="752">
        <f>IF($F$28=1,SUM(KO28+(KS28-KO28)/4),SUM(KN28+(KR28-KN28)/2))</f>
        <v>2.5615808758067558</v>
      </c>
      <c r="KQ28" s="752">
        <f>IF($F$28=1,SUM(KO28+(KS28-KO28)/2),SUM(KN28+(KR28-KN28)*3/4))</f>
        <v>2.5819108827576027</v>
      </c>
      <c r="KR28" s="752">
        <f>IF($F$28=1,SUM(KO28+(KS28-KO28)*3/4),IF(KS$31=1,1,KN28*(1+KS$31)))</f>
        <v>2.6022408897084501</v>
      </c>
      <c r="KS28" s="752">
        <f>IF($F$28=1,IF(KS$30=1,1,KO28*(1+KS$30)),SUM(KR28+(KV28-KR28)/4))</f>
        <v>2.6225708966592975</v>
      </c>
      <c r="KT28" s="752">
        <f>IF($F$28=1,SUM(KS28+(KW28-KS28)/4),SUM(KR28+(KV28-KR28)/2))</f>
        <v>2.6435514638325719</v>
      </c>
      <c r="KU28" s="752">
        <f>IF($F$28=1,SUM(KS28+(KW28-KS28)/2),SUM(KR28+(KV28-KR28)*3/4))</f>
        <v>2.6645320310058462</v>
      </c>
      <c r="KV28" s="752">
        <f>IF($F$28=1,SUM(KS28+(KW28-KS28)*3/4),IF(KW$31=1,1,KR28*(1+KW$31)))</f>
        <v>2.6855125981791206</v>
      </c>
      <c r="KW28" s="752">
        <f>IF($F$28=1,IF(KW$30=1,1,KS28*(1+KW$30)),SUM(KV28+(KZ28-KV28)/4))</f>
        <v>2.7064931653523949</v>
      </c>
      <c r="KX28" s="752">
        <f>IF($F$28=1,SUM(KW28+(LA28-KW28)/4),SUM(KV28+(KZ28-KV28)/2))</f>
        <v>2.7281451106752144</v>
      </c>
      <c r="KY28" s="752">
        <f>IF($F$28=1,SUM(KW28+(LA28-KW28)/2),SUM(KV28+(KZ28-KV28)*3/4))</f>
        <v>2.7497970559980334</v>
      </c>
      <c r="KZ28" s="752">
        <f>IF($F$28=1,SUM(KW28+(LA28-KW28)*3/4),IF(LA$31=1,1,KV28*(1+LA$31)))</f>
        <v>2.7714490013208524</v>
      </c>
      <c r="LA28" s="752">
        <f>IF($F$28=1,IF(LA$30=1,1,KW28*(1+LA$30)),SUM(KZ28+(LD28-KZ28)/4))</f>
        <v>2.7931009466436718</v>
      </c>
      <c r="LB28" s="752">
        <f>IF($F$28=1,SUM(LA28+(LE28-LA28)/4),SUM(KZ28+(LD28-KZ28)/2))</f>
        <v>2.815445754216821</v>
      </c>
      <c r="LC28" s="752">
        <f>IF($F$28=1,SUM(LA28+(LE28-LA28)/2),SUM(KZ28+(LD28-KZ28)*3/4))</f>
        <v>2.8377905617899706</v>
      </c>
      <c r="LD28" s="752">
        <f>IF($F$28=1,SUM(LA28+(LE28-LA28)*3/4),IF(LE$31=1,1,KZ28*(1+LE$31)))</f>
        <v>2.8601353693631202</v>
      </c>
      <c r="LE28" s="752">
        <f>IF($F$28=1,IF(LE$30=1,1,LA28*(1+LE$30)),SUM(LD28+(LH28-LD28)/4))</f>
        <v>2.8824801769362693</v>
      </c>
      <c r="LF28" s="752">
        <f>IF($F$28=1,SUM(LE28+(LI28-LE28)/4),SUM(LD28+(LH28-LD28)/2))</f>
        <v>2.9055400183517595</v>
      </c>
      <c r="LG28" s="752">
        <f>IF($F$28=1,SUM(LE28+(LI28-LE28)/2),SUM(LD28+(LH28-LD28)*3/4))</f>
        <v>2.9285998597672496</v>
      </c>
      <c r="LH28" s="752">
        <f>IF($F$28=1,SUM(LE28+(LI28-LE28)*3/4),IF(LI$31=1,1,LD28*(1+LI$31)))</f>
        <v>2.9516597011827401</v>
      </c>
      <c r="LI28" s="752">
        <f>IF($F$28=1,IF(LI$30=1,1,LE28*(1+LI$30)),SUM(LH28+(LL28-LH28)/4))</f>
        <v>2.9747195425982302</v>
      </c>
      <c r="LJ28" s="752">
        <f>IF($F$28=1,SUM(LI28+(LM28-LI28)/4),SUM(LH28+(LL28-LH28)/2))</f>
        <v>2.9985172989390163</v>
      </c>
      <c r="LK28" s="752">
        <f>IF($F$28=1,SUM(LI28+(LM28-LI28)/2),SUM(LH28+(LL28-LH28)*3/4))</f>
        <v>3.0223150552798019</v>
      </c>
      <c r="LL28" s="752">
        <f>IF($F$28=1,SUM(LI28+(LM28-LI28)*3/4),IF(LM$31=1,1,LH28*(1+LM$31)))</f>
        <v>3.0461128116205876</v>
      </c>
      <c r="LM28" s="752">
        <f>IF($F$28=1,IF(LM$30=1,1,LI28*(1+LM$30)),SUM(LL28+(LP28-LL28)/4))</f>
        <v>3.0699105679613736</v>
      </c>
      <c r="LN28" s="752">
        <f>IF($F$28=1,SUM(LM28+(LQ28-LM28)/4),SUM(LL28+(LP28-LL28)/2))</f>
        <v>3.0944698525050649</v>
      </c>
      <c r="LO28" s="752">
        <f>IF($F$28=1,SUM(LM28+(LQ28-LM28)/2),SUM(LL28+(LP28-LL28)*3/4))</f>
        <v>3.1190291370487557</v>
      </c>
      <c r="LP28" s="752">
        <f>IF($F$28=1,SUM(LM28+(LQ28-LM28)*3/4),IF(LQ$31=1,1,LL28*(1+LQ$31)))</f>
        <v>3.1435884215924466</v>
      </c>
      <c r="LQ28" s="752">
        <f>IF($F$28=1,IF(LQ$30=1,1,LM28*(1+LQ$30)),SUM(LP28+(LT28-LP28)/4))</f>
        <v>3.1681477061361378</v>
      </c>
      <c r="LR28" s="752">
        <f>IF($F$28=1,SUM(LQ28+(LU28-LQ28)/4),SUM(LP28+(LT28-LP28)/2))</f>
        <v>3.1934928877852271</v>
      </c>
      <c r="LS28" s="752">
        <f>IF($F$28=1,SUM(LQ28+(LU28-LQ28)/2),SUM(LP28+(LT28-LP28)*3/4))</f>
        <v>3.2188380694343159</v>
      </c>
      <c r="LT28" s="752">
        <f>IF($F$28=1,SUM(LQ28+(LU28-LQ28)*3/4),IF(LU$31=1,1,LP28*(1+LU$31)))</f>
        <v>3.2441832510834052</v>
      </c>
      <c r="LU28" s="752">
        <f>IF($F$28=1,IF(LU$30=1,1,LQ28*(1+LU$30)),SUM(LT28+(LX28-LT28)/4))</f>
        <v>3.2695284327324945</v>
      </c>
      <c r="LV28" s="752">
        <f>IF($F$28=1,SUM(LU28+(LY28-LU28)/4),SUM(LT28+(LX28-LT28)/2))</f>
        <v>3.2956846601943544</v>
      </c>
      <c r="LW28" s="752">
        <f>IF($F$28=1,SUM(LU28+(LY28-LU28)/2),SUM(LT28+(LX28-LT28)*3/4))</f>
        <v>3.3218408876562142</v>
      </c>
      <c r="LX28" s="752">
        <f>IF($F$28=1,SUM(LU28+(LY28-LU28)*3/4),IF(LY$31=1,1,LT28*(1+LY$31)))</f>
        <v>3.3479971151180745</v>
      </c>
      <c r="LY28" s="752">
        <f>IF($F$28=1,IF(LY$30=1,1,LU28*(1+LY$30)),SUM(LX28+(MB28-LX28)/4))</f>
        <v>3.3741533425799344</v>
      </c>
      <c r="LZ28" s="752">
        <f>IF($F$28=1,SUM(LY28+(MC28-LY28)/4),SUM(LX28+(MB28-LX28)/2))</f>
        <v>3.401146569320574</v>
      </c>
      <c r="MA28" s="752">
        <f>IF($F$28=1,SUM(LY28+(MC28-LY28)/2),SUM(LX28+(MB28-LX28)*3/4))</f>
        <v>3.4281397960612132</v>
      </c>
      <c r="MB28" s="752">
        <f>IF($F$28=1,SUM(LY28+(MC28-LY28)*3/4),IF(MC$31=1,1,LX28*(1+MC$31)))</f>
        <v>3.4551330228018529</v>
      </c>
      <c r="MC28" s="752">
        <f>IF($F$28=1,IF(MC$30=1,1,LY28*(1+MC$30)),SUM(MB28+(MF28-MB28)/4))</f>
        <v>3.4821262495424925</v>
      </c>
      <c r="MD28" s="752">
        <f>IF($F$28=1,SUM(MC28+(MG28-MC28)/4),SUM(MB28+(MF28-MB28)/2))</f>
        <v>3.5099832595388323</v>
      </c>
      <c r="ME28" s="752">
        <f>IF($F$28=1,SUM(MC28+(MG28-MC28)/2),SUM(MB28+(MF28-MB28)*3/4))</f>
        <v>3.5378402695351725</v>
      </c>
      <c r="MF28" s="752">
        <f>IF($F$28=1,SUM(MC28+(MG28-MC28)*3/4),IF(MG$31=1,1,MB28*(1+MG$31)))</f>
        <v>3.5656972795315127</v>
      </c>
      <c r="MG28" s="752">
        <f>IF($F$28=1,IF(MG$30=1,1,MC28*(1+MG$30)),SUM(MF28+(MJ28-MF28)/4))</f>
        <v>3.5935542895278525</v>
      </c>
      <c r="MH28" s="752">
        <f>IF($F$28=1,SUM(MG28+(MK28-MG28)/4),SUM(MF28+(MJ28-MF28)/2))</f>
        <v>3.6223027238440753</v>
      </c>
      <c r="MI28" s="752">
        <f>IF($F$28=1,SUM(MG28+(MK28-MG28)/2),SUM(MF28+(MJ28-MF28)*3/4))</f>
        <v>3.651051158160298</v>
      </c>
      <c r="MJ28" s="752">
        <f>IF($F$28=1,SUM(MG28+(MK28-MG28)*3/4),IF(MK$31=1,1,MF28*(1+MK$31)))</f>
        <v>3.6797995924765212</v>
      </c>
      <c r="MK28" s="752">
        <f>IF($F$28=1,IF(MK$30=1,1,MG28*(1+MK$30)),SUM(MJ28+(MN28-MJ28)/4))</f>
        <v>3.708548026792744</v>
      </c>
      <c r="ML28" s="752">
        <f>IF($F$28=1,SUM(MK28+(MO28-MK28)/4),SUM(MJ28+(MN28-MJ28)/2))</f>
        <v>3.7382164110070857</v>
      </c>
      <c r="MM28" s="752">
        <f>IF($F$28=1,SUM(MK28+(MO28-MK28)/2),SUM(MJ28+(MN28-MJ28)*3/4))</f>
        <v>3.7678847952214278</v>
      </c>
      <c r="MN28" s="752">
        <f>IF($F$28=1,SUM(MK28+(MO28-MK28)*3/4),IF(MO$31=1,1,MJ28*(1+MO$31)))</f>
        <v>3.79755317943577</v>
      </c>
      <c r="MO28" s="752">
        <f>IF($F$28=1,IF(MO$30=1,1,MK28*(1+MO$30)),SUM(MN28+(MR28-MN28)/4))</f>
        <v>3.8272215636501117</v>
      </c>
      <c r="MP28" s="752">
        <f>IF($F$28=1,SUM(MO28+(MS28-MO28)/4),SUM(MN28+(MR28-MN28)/2))</f>
        <v>3.8578393361593126</v>
      </c>
      <c r="MQ28" s="752">
        <f>IF($F$28=1,SUM(MO28+(MS28-MO28)/2),SUM(MN28+(MR28-MN28)*3/4))</f>
        <v>3.8884571086685136</v>
      </c>
      <c r="MR28" s="752">
        <f>IF($F$28=1,SUM(MO28+(MS28-MO28)*3/4),IF(MS$31=1,1,MN28*(1+MS$31)))</f>
        <v>3.9190748811777145</v>
      </c>
      <c r="MS28" s="752">
        <f>IF($F$28=1,IF(MS$30=1,1,MO28*(1+MS$30)),SUM(MR28+(MV28-MR28)/4))</f>
        <v>3.9496926536869155</v>
      </c>
      <c r="MT28" s="752">
        <f>IF($F$28=1,SUM(MS28+(MW28-MS28)/4),SUM(MR28+(MV28-MR28)/2))</f>
        <v>3.981290194916411</v>
      </c>
      <c r="MU28" s="752">
        <f>IF($F$28=1,SUM(MS28+(MW28-MS28)/2),SUM(MR28+(MV28-MR28)*3/4))</f>
        <v>4.0128877361459061</v>
      </c>
      <c r="MV28" s="752">
        <f>IF($F$28=1,SUM(MS28+(MW28-MS28)*3/4),IF(MW$31=1,1,MR28*(1+MW$31)))</f>
        <v>4.0444852773754016</v>
      </c>
      <c r="MW28" s="752">
        <f>IF($F$28=1,IF(MW$30=1,1,MS28*(1+MW$30)),SUM(MV28+(MZ28-MV28)/4))</f>
        <v>4.0760828186048972</v>
      </c>
      <c r="MX28" s="752">
        <f>IF($F$28=1,SUM(MW28+(NA28-MW28)/4),SUM(MV28+(MZ28-MV28)/2))</f>
        <v>4.1086914811537358</v>
      </c>
      <c r="MY28" s="752">
        <f>IF($F$28=1,SUM(MW28+(NA28-MW28)/2),SUM(MV28+(MZ28-MV28)*3/4))</f>
        <v>4.1413001437025754</v>
      </c>
      <c r="MZ28" s="752">
        <f>IF($F$28=1,SUM(MW28+(NA28-MW28)*3/4),IF(NA$31=1,1,MV28*(1+NA$31)))</f>
        <v>4.1739088062514149</v>
      </c>
      <c r="NA28" s="752">
        <f>IF($F$28=1,IF(NA$30=1,1,MW28*(1+NA$30)),SUM(MZ28+(ND28-MZ28)/4))</f>
        <v>4.2065174688002536</v>
      </c>
      <c r="NB28" s="752">
        <f>IF($F$28=1,SUM(NA28+(NE28-NA28)/4),SUM(MZ28+(ND28-MZ28)/2))</f>
        <v>4.2401696085506559</v>
      </c>
      <c r="NC28" s="752">
        <f>IF($F$28=1,SUM(NA28+(NE28-NA28)/2),SUM(MZ28+(ND28-MZ28)*3/4))</f>
        <v>4.2738217483010583</v>
      </c>
      <c r="ND28" s="752">
        <f>IF($F$28=1,SUM(NA28+(NE28-NA28)*3/4),IF(NE$31=1,1,MZ28*(1+NE$31)))</f>
        <v>4.3074738880514598</v>
      </c>
      <c r="NE28" s="752">
        <f>IF($F$28=1,IF(NE$30=1,1,NA28*(1+NE$30)),SUM(ND28+(NH28-ND28)/4))</f>
        <v>4.3411260278018622</v>
      </c>
      <c r="NF28" s="752">
        <f>IF($F$28=1,SUM(NE28+(NI28-NE28)/4),SUM(ND28+(NH28-ND28)/2))</f>
        <v>4.3758550360242774</v>
      </c>
      <c r="NG28" s="752">
        <f>IF($F$28=1,SUM(NE28+(NI28-NE28)/2),SUM(ND28+(NH28-ND28)*3/4))</f>
        <v>4.4105840442466917</v>
      </c>
      <c r="NH28" s="752">
        <f>IF($F$28=1,SUM(NE28+(NI28-NE28)*3/4),IF(NI$31=1,1,ND28*(1+NI$31)))</f>
        <v>4.4453130524691069</v>
      </c>
      <c r="NI28" s="752">
        <f>IF($F$28=1,IF(NI$30=1,1,NE28*(1+NI$30)),SUM(NH28+(NL28-NH28)/4))</f>
        <v>4.4800420606915221</v>
      </c>
      <c r="NJ28" s="752">
        <f>IF($F$28=1,SUM(NI28+(NM28-NI28)/4),SUM(NH28+(NL28-NH28)/2))</f>
        <v>4.5158823971770543</v>
      </c>
      <c r="NK28" s="752">
        <f>IF($F$28=1,SUM(NI28+(NM28-NI28)/2),SUM(NH28+(NL28-NH28)*3/4))</f>
        <v>4.5517227336625865</v>
      </c>
      <c r="NL28" s="752">
        <f>IF($F$28=1,SUM(NI28+(NM28-NI28)*3/4),IF(NM$31=1,1,NH28*(1+NM$31)))</f>
        <v>4.5875630701481187</v>
      </c>
      <c r="NM28" s="752">
        <f>IF($F$28=1,IF(NM$30=1,1,NI28*(1+NM$30)),SUM(NL28+(NP28-NL28)/4))</f>
        <v>4.6234034066336509</v>
      </c>
      <c r="NN28" s="752">
        <f>IF($F$28=1,SUM(NM28+(NQ28-NM28)/4),SUM(NL28+(NP28-NL28)/2))</f>
        <v>4.6603906338867205</v>
      </c>
      <c r="NO28" s="752">
        <f>IF($F$28=1,SUM(NM28+(NQ28-NM28)/2),SUM(NL28+(NP28-NL28)*3/4))</f>
        <v>4.6973778611397892</v>
      </c>
      <c r="NP28" s="752">
        <f>IF($F$28=1,SUM(NM28+(NQ28-NM28)*3/4),IF(NQ$31=1,1,NL28*(1+NQ$31)))</f>
        <v>4.7343650883928579</v>
      </c>
      <c r="NQ28" s="752">
        <f>IF($F$28=1,IF(NQ$30=1,1,NM28*(1+NQ$30)),SUM(NP28+(NT28-NP28)/4))</f>
        <v>4.7713523156459274</v>
      </c>
      <c r="NR28" s="752">
        <f>IF($F$28=1,SUM(NQ28+(NU28-NQ28)/4),SUM(NP28+(NT28-NP28)/2))</f>
        <v>4.8095231341710951</v>
      </c>
      <c r="NS28" s="752">
        <f>IF($F$28=1,SUM(NQ28+(NU28-NQ28)/2),SUM(NP28+(NT28-NP28)*3/4))</f>
        <v>4.8476939526962628</v>
      </c>
      <c r="NT28" s="752">
        <f>IF($F$28=1,SUM(NQ28+(NU28-NQ28)*3/4),IF(NU$31=1,1,NP28*(1+NU$31)))</f>
        <v>4.8858647712214296</v>
      </c>
      <c r="NU28" s="752">
        <f>IF($F$28=1,IF(NU$30=1,1,NQ28*(1+NU$30)),SUM(NT28+(NX28-NT28)/4))</f>
        <v>4.9240355897465973</v>
      </c>
      <c r="NV28" s="752">
        <f>IF($F$28=1,SUM(NU28+(NY28-NU28)/4),SUM(NT28+(NX28-NT28)/2))</f>
        <v>4.9634278744645703</v>
      </c>
      <c r="NW28" s="752">
        <f>IF($F$28=1,SUM(NU28+(NY28-NU28)/2),SUM(NT28+(NX28-NT28)*3/4))</f>
        <v>5.0028201591825425</v>
      </c>
      <c r="NX28" s="752">
        <f>IF($F$28=1,SUM(NU28+(NY28-NU28)*3/4),IF(NY$31=1,1,NT28*(1+NY$31)))</f>
        <v>5.0422124439005156</v>
      </c>
      <c r="NY28" s="752">
        <f>IF($F$28=1,IF(NY$30=1,1,NU28*(1+NY$30)),SUM(NX28+(OB28-NX28)/4))</f>
        <v>5.0816047286184887</v>
      </c>
      <c r="NZ28" s="752">
        <f>IF($F$28=1,SUM(NY28+(OC28-NY28)/4),SUM(NX28+(OB28-NX28)/2))</f>
        <v>5.1222575664474368</v>
      </c>
      <c r="OA28" s="752">
        <f>IF($F$28=1,SUM(NY28+(OC28-NY28)/2),SUM(NX28+(OB28-NX28)*3/4))</f>
        <v>5.1629104042763849</v>
      </c>
      <c r="OB28" s="752">
        <f>IF($F$28=1,SUM(NY28+(OC28-NY28)*3/4),IF(OC$31=1,1,NX28*(1+OC$31)))</f>
        <v>5.2035632421053322</v>
      </c>
      <c r="OC28" s="752">
        <f>IF($F$28=1,IF(OC$30=1,1,NY28*(1+OC$30)),SUM(OB28+(OF28-OB28)/4))</f>
        <v>5.2442160799342803</v>
      </c>
      <c r="OD28" s="752">
        <f>IF($F$28=1,SUM(OC28+(OG28-OC28)/4),SUM(OB28+(OF28-OB28)/2))</f>
        <v>5.2861698085737547</v>
      </c>
      <c r="OE28" s="752">
        <f>IF($F$28=1,SUM(OC28+(OG28-OC28)/2),SUM(OB28+(OF28-OB28)*3/4))</f>
        <v>5.3281235372132283</v>
      </c>
      <c r="OF28" s="752">
        <f>IF($F$28=1,SUM(OC28+(OG28-OC28)*3/4),IF(OG$31=1,1,OB28*(1+OG$31)))</f>
        <v>5.3700772658527027</v>
      </c>
      <c r="OG28" s="752">
        <f>IF($F$28=1,IF(OG$30=1,1,OC28*(1+OG$30)),SUM(OF28+(OJ28-OF28)/4))</f>
        <v>5.4120309944921772</v>
      </c>
      <c r="OH28" s="752">
        <f>IF($F$28=1,SUM(OG28+(OK28-OG28)/4),SUM(OF28+(OJ28-OF28)/2))</f>
        <v>5.4553272424481145</v>
      </c>
      <c r="OI28" s="752">
        <f>IF($F$28=1,SUM(OG28+(OK28-OG28)/2),SUM(OF28+(OJ28-OF28)*3/4))</f>
        <v>5.4986234904040519</v>
      </c>
      <c r="OJ28" s="752">
        <f>IF($F$28=1,SUM(OG28+(OK28-OG28)*3/4),IF(OK$31=1,1,OF28*(1+OK$31)))</f>
        <v>5.5419197383599901</v>
      </c>
      <c r="OK28" s="752">
        <f>IF($F$28=1,IF(OK$30=1,1,OG28*(1+OK$30)),SUM(OJ28+(ON28-OJ28)/4))</f>
        <v>5.5852159863159274</v>
      </c>
      <c r="OL28" s="752">
        <f>IF($F$28=1,SUM(OK28+(OO28-OK28)/4),SUM(OJ28+(ON28-OJ28)/2))</f>
        <v>5.6298977142064546</v>
      </c>
      <c r="OM28" s="752">
        <f>IF($F$28=1,SUM(OK28+(OO28-OK28)/2),SUM(OJ28+(ON28-OJ28)*3/4))</f>
        <v>5.6745794420969826</v>
      </c>
      <c r="ON28" s="752">
        <f>IF($F$28=1,SUM(OK28+(OO28-OK28)*3/4),IF(OO$31=1,1,OJ28*(1+OO$31)))</f>
        <v>5.7192611699875098</v>
      </c>
      <c r="OO28" s="752">
        <f>IF($F$28=1,IF(OO$30=1,1,OK28*(1+OO$30)),SUM(ON28+(OR28-ON28)/4))</f>
        <v>5.7639428978780369</v>
      </c>
      <c r="OP28" s="752">
        <f>IF($F$28=1,SUM(OO28+(OS28-OO28)/4),SUM(ON28+(OR28-ON28)/2))</f>
        <v>5.8100544410610615</v>
      </c>
      <c r="OQ28" s="752">
        <f>IF($F$28=1,SUM(OO28+(OS28-OO28)/2),SUM(ON28+(OR28-ON28)*3/4))</f>
        <v>5.8561659842440861</v>
      </c>
      <c r="OR28" s="752">
        <f>IF($F$28=1,SUM(OO28+(OS28-OO28)*3/4),IF(OS$31=1,1,ON28*(1+OS$31)))</f>
        <v>5.9022775274271098</v>
      </c>
      <c r="OS28" s="752">
        <f>IF($F$28=1,IF(OS$30=1,1,OO28*(1+OS$30)),SUM(OR28+(OV28-OR28)/4))</f>
        <v>5.9483890706101343</v>
      </c>
      <c r="OT28" s="752">
        <f>IF($F$28=1,SUM(OS28+(OW28-OS28)/4),SUM(OR28+(OV28-OR28)/2))</f>
        <v>5.9959761831750154</v>
      </c>
      <c r="OU28" s="752">
        <f>IF($F$28=1,SUM(OS28+(OW28-OS28)/2),SUM(OR28+(OV28-OR28)*3/4))</f>
        <v>6.0435632957398964</v>
      </c>
      <c r="OV28" s="752">
        <f>IF($F$28=1,SUM(OS28+(OW28-OS28)*3/4),IF(OW$31=1,1,OR28*(1+OW$31)))</f>
        <v>6.0911504083047774</v>
      </c>
      <c r="OW28" s="752">
        <f>IF($F$28=1,IF(OW$30=1,1,OS28*(1+OW$30)),SUM(OV28+(OZ28-OV28)/4))</f>
        <v>6.1387375208696584</v>
      </c>
      <c r="OX28" s="752">
        <f>IF($F$28=1,SUM(OW28+(PA28-OW28)/4),SUM(OV28+(OZ28-OV28)/2))</f>
        <v>6.1878474210366159</v>
      </c>
      <c r="OY28" s="752">
        <f>IF($F$28=1,SUM(OW28+(PA28-OW28)/2),SUM(OV28+(OZ28-OV28)*3/4))</f>
        <v>6.2369573212035725</v>
      </c>
      <c r="OZ28" s="752">
        <f>IF($F$28=1,SUM(OW28+(PA28-OW28)*3/4),IF(PA$31=1,1,OV28*(1+PA$31)))</f>
        <v>6.28606722137053</v>
      </c>
      <c r="PA28" s="752">
        <f>IF($F$28=1,IF(PA$30=1,1,OW28*(1+PA$30)),SUM(OZ28+(PD28-OZ28)/4))</f>
        <v>6.3351771215374875</v>
      </c>
      <c r="PB28" s="752">
        <f>IF($F$28=1,SUM(PA28+(PE28-PA28)/4),SUM(OZ28+(PD28-OZ28)/2))</f>
        <v>6.3858585385097877</v>
      </c>
      <c r="PC28" s="752">
        <f>IF($F$28=1,SUM(PA28+(PE28-PA28)/2),SUM(OZ28+(PD28-OZ28)*3/4))</f>
        <v>6.4365399554820879</v>
      </c>
      <c r="PD28" s="752">
        <f>IF($F$28=1,SUM(PA28+(PE28-PA28)*3/4),IF(PE$31=1,1,OZ28*(1+PE$31)))</f>
        <v>6.4872213724543872</v>
      </c>
      <c r="PE28" s="752">
        <f>IF($F$28=1,IF(PE$30=1,1,PA28*(1+PE$30)),SUM(PD28+(PH28-PD28)/4))</f>
        <v>6.5379027894266875</v>
      </c>
      <c r="PF28" s="752">
        <f>IF($F$28=1,SUM(PE28+(PI28-PE28)/4),SUM(PD28+(PH28-PD28)/2))</f>
        <v>6.5902060117421009</v>
      </c>
      <c r="PG28" s="752">
        <f>IF($F$28=1,SUM(PE28+(PI28-PE28)/2),SUM(PD28+(PH28-PD28)*3/4))</f>
        <v>6.6425092340575151</v>
      </c>
      <c r="PH28" s="752">
        <f>IF($F$28=1,SUM(PE28+(PI28-PE28)*3/4),IF(PI$31=1,1,PD28*(1+PI$31)))</f>
        <v>6.6948124563729285</v>
      </c>
      <c r="PI28" s="752">
        <f>IF($F$28=1,IF(PI$30=1,1,PE28*(1+PI$30)),SUM(PH28+(PL28-PH28)/4))</f>
        <v>6.7471156786883419</v>
      </c>
      <c r="PJ28" s="752">
        <f>IF($F$28=1,SUM(PI28+(PM28-PI28)/4),SUM(PH28+(PL28-PH28)/2))</f>
        <v>6.8010926041178488</v>
      </c>
      <c r="PK28" s="752">
        <f>IF($F$28=1,SUM(PI28+(PM28-PI28)/2),SUM(PH28+(PL28-PH28)*3/4))</f>
        <v>6.8550695295473556</v>
      </c>
      <c r="PL28" s="752">
        <f>IF($F$28=1,SUM(PI28+(PM28-PI28)*3/4),IF(PM$31=1,1,PH28*(1+PM$31)))</f>
        <v>6.9090464549768624</v>
      </c>
      <c r="PM28" s="752">
        <f>IF($F$28=1,IF(PM$30=1,1,PI28*(1+PM$30)),SUM(PL28+(PP28-PL28)/4))</f>
        <v>6.9630233804063693</v>
      </c>
      <c r="PN28" s="752">
        <f>IF($F$28=1,SUM(PM28+(PQ28-PM28)/4),SUM(PL28+(PP28-PL28)/2))</f>
        <v>7.0187275674496199</v>
      </c>
      <c r="PO28" s="752">
        <f>IF($F$28=1,SUM(PM28+(PQ28-PM28)/2),SUM(PL28+(PP28-PL28)*3/4))</f>
        <v>7.0744317544928714</v>
      </c>
      <c r="PP28" s="752">
        <f>IF($F$28=1,SUM(PM28+(PQ28-PM28)*3/4),IF(PQ$31=1,1,PL28*(1+PQ$31)))</f>
        <v>7.130135941536123</v>
      </c>
      <c r="PQ28" s="752">
        <f>IF($F$28=1,IF(PQ$30=1,1,PM28*(1+PQ$30)),SUM(PP28+(PT28-PP28)/4))</f>
        <v>7.1858401285793736</v>
      </c>
      <c r="PR28" s="752">
        <f>IF($F$28=1,SUM(PQ28+(PU28-PQ28)/4),SUM(PP28+(PT28-PP28)/2))</f>
        <v>7.2433268496080085</v>
      </c>
      <c r="PS28" s="752">
        <f>IF($F$28=1,SUM(PQ28+(PU28-PQ28)/2),SUM(PP28+(PT28-PP28)*3/4))</f>
        <v>7.3008135706366435</v>
      </c>
      <c r="PT28" s="752">
        <f>IF($F$28=1,SUM(PQ28+(PU28-PQ28)*3/4),IF(PU$31=1,1,PP28*(1+PU$31)))</f>
        <v>7.3583002916652784</v>
      </c>
      <c r="PU28" s="752">
        <f>IF($F$28=1,IF(PU$30=1,1,PQ28*(1+PU$30)),SUM(PT28+(PX28-PT28)/4))</f>
        <v>7.4157870126939134</v>
      </c>
      <c r="PV28" s="752">
        <f>IF($F$28=1,SUM(PU28+(PY28-PU28)/4),SUM(PT28+(PX28-PT28)/2))</f>
        <v>7.4751133087954642</v>
      </c>
      <c r="PW28" s="752">
        <f>IF($F$28=1,SUM(PU28+(PY28-PU28)/2),SUM(PT28+(PX28-PT28)*3/4))</f>
        <v>7.5344396048970159</v>
      </c>
      <c r="PX28" s="752">
        <f>IF($F$28=1,SUM(PU28+(PY28-PU28)*3/4),IF(PY$31=1,1,PT28*(1+PY$31)))</f>
        <v>7.5937659009985676</v>
      </c>
      <c r="PY28" s="752">
        <f>IF($F$28=1,IF(PY$30=1,1,PU28*(1+PY$30)),SUM(PX28+(QB28-PX28)/4))</f>
        <v>7.6530921971001185</v>
      </c>
      <c r="PZ28" s="752">
        <f>IF($F$28=1,SUM(PY28+(QC28-PY28)/4),SUM(PX28+(QB28-PX28)/2))</f>
        <v>7.7143169346769191</v>
      </c>
      <c r="QA28" s="752">
        <f>IF($F$28=1,SUM(PY28+(QC28-PY28)/2),SUM(PX28+(QB28-PX28)*3/4))</f>
        <v>7.7755416722537198</v>
      </c>
      <c r="QB28" s="752">
        <f>IF($F$28=1,SUM(PY28+(QC28-PY28)*3/4),IF(QC$31=1,1,PX28*(1+QC$31)))</f>
        <v>7.8367664098305214</v>
      </c>
      <c r="QC28" s="752">
        <f>IF($F$28=1,IF(QC$30=1,1,PY28*(1+QC$30)),SUM(QB28+(QF28-QB28)/4))</f>
        <v>7.8979911474073221</v>
      </c>
      <c r="QD28" s="752">
        <f>IF($F$28=1,SUM(QC28+(QG28-QC28)/4),SUM(QB28+(QF28-QB28)/2))</f>
        <v>7.9611750765865805</v>
      </c>
      <c r="QE28" s="752">
        <f>IF($F$28=1,SUM(QC28+(QG28-QC28)/2),SUM(QB28+(QF28-QB28)*3/4))</f>
        <v>8.0243590057658398</v>
      </c>
      <c r="QF28" s="752">
        <f>IF($F$28=1,SUM(QC28+(QG28-QC28)*3/4),IF(QG$31=1,1,QB28*(1+QG$31)))</f>
        <v>8.0875429349450982</v>
      </c>
      <c r="QG28" s="752">
        <f>IF($F$28=1,IF(QG$30=1,1,QC28*(1+QG$30)),SUM(QF28+(QJ28-QF28)/4))</f>
        <v>8.1507268641243567</v>
      </c>
      <c r="QH28" s="752">
        <f>IF($F$28=1,SUM(QG28+(QK28-QG28)/4),SUM(QF28+(QJ28-QF28)/2))</f>
        <v>8.2159326790373512</v>
      </c>
      <c r="QI28" s="752">
        <f>IF($F$28=1,SUM(QG28+(QK28-QG28)/2),SUM(QF28+(QJ28-QF28)*3/4))</f>
        <v>8.2811384939503476</v>
      </c>
      <c r="QJ28" s="752">
        <f>IF($F$28=1,SUM(QG28+(QK28-QG28)*3/4),IF(QK$31=1,1,QF28*(1+QK$31)))</f>
        <v>8.3463443088633422</v>
      </c>
      <c r="QK28" s="752">
        <f>IF($F$28=1,IF(QK$30=1,1,QG28*(1+QK$30)),SUM(QJ28+(QN28-QJ28)/4))</f>
        <v>8.4115501237763368</v>
      </c>
      <c r="QL28" s="752">
        <f>IF($F$28=1,SUM(QK28+(QO28-QK28)/4),SUM(QJ28+(QN28-QJ28)/2))</f>
        <v>8.4788425247665486</v>
      </c>
      <c r="QM28" s="752">
        <f>IF($F$28=1,SUM(QK28+(QO28-QK28)/2),SUM(QJ28+(QN28-QJ28)*3/4))</f>
        <v>8.5461349257567587</v>
      </c>
      <c r="QN28" s="752">
        <f>IF($F$28=1,SUM(QK28+(QO28-QK28)*3/4),IF(QO$31=1,1,QJ28*(1+QO$31)))</f>
        <v>8.6134273267469688</v>
      </c>
      <c r="QO28" s="752">
        <f>IF($F$28=1,IF(QO$30=1,1,QK28*(1+QO$30)),SUM(QN28+(QR28-QN28)/4))</f>
        <v>8.6807197277371806</v>
      </c>
      <c r="QP28" s="752">
        <f>IF($F$28=1,SUM(QO28+(QS28-QO28)/4),SUM(QN28+(QR28-QN28)/2))</f>
        <v>8.7501654855590782</v>
      </c>
      <c r="QQ28" s="752">
        <f>IF($F$28=1,SUM(QO28+(QS28-QO28)/2),SUM(QN28+(QR28-QN28)*3/4))</f>
        <v>8.8196112433809759</v>
      </c>
      <c r="QR28" s="752">
        <f>IF($F$28=1,SUM(QO28+(QS28-QO28)*3/4),IF(QS$31=1,1,QN28*(1+QS$31)))</f>
        <v>8.8890570012028736</v>
      </c>
      <c r="QS28" s="752">
        <f>IF($F$28=1,IF(QS$30=1,1,QO28*(1+QS$30)),SUM(QR28+(QV28-QR28)/4))</f>
        <v>8.9585027590247712</v>
      </c>
      <c r="QT28" s="752">
        <f>IF($F$28=1,SUM(QS28+(QW28-QS28)/4),SUM(QR28+(QV28-QR28)/2))</f>
        <v>9.0301707810969702</v>
      </c>
      <c r="QU28" s="752">
        <f>IF($F$28=1,SUM(QS28+(QW28-QS28)/2),SUM(QR28+(QV28-QR28)*3/4))</f>
        <v>9.1018388031691675</v>
      </c>
      <c r="QV28" s="752">
        <f>IF($F$28=1,SUM(QS28+(QW28-QS28)*3/4),IF(QW$31=1,1,QR28*(1+QW$31)))</f>
        <v>9.1735068252413647</v>
      </c>
      <c r="QW28" s="752">
        <f>IF($F$28=1,IF(QW$30=1,1,QS28*(1+QW$30)),SUM(QV28+(QZ28-QV28)/4))</f>
        <v>9.2451748473135638</v>
      </c>
      <c r="QX28" s="752">
        <f>IF($F$28=1,SUM(QW28+(RA28-QW28)/4),SUM(QV28+(QZ28-QV28)/2))</f>
        <v>9.3191362460920715</v>
      </c>
      <c r="QY28" s="752">
        <f>IF($F$28=1,SUM(QW28+(RA28-QW28)/2),SUM(QV28+(QZ28-QV28)*3/4))</f>
        <v>9.393097644870581</v>
      </c>
      <c r="QZ28" s="752">
        <f>IF($F$28=1,SUM(QW28+(RA28-QW28)*3/4),IF(RA$31=1,1,QV28*(1+RA$31)))</f>
        <v>9.4670590436490905</v>
      </c>
      <c r="RA28" s="752">
        <f>IF($F$28=1,IF(RA$30=1,1,QW28*(1+RA$30)),SUM(QZ28+(RD28-QZ28)/4))</f>
        <v>9.5410204424275982</v>
      </c>
      <c r="RB28" s="752">
        <f>IF($F$28=1,SUM(RA28+(RE28-RA28)/4),SUM(QZ28+(RD28-QZ28)/2))</f>
        <v>9.6173486059670186</v>
      </c>
      <c r="RC28" s="752">
        <f>IF($F$28=1,SUM(RA28+(RE28-RA28)/2),SUM(QZ28+(RD28-QZ28)*3/4))</f>
        <v>9.693676769506439</v>
      </c>
      <c r="RD28" s="752">
        <f>IF($F$28=1,SUM(RA28+(RE28-RA28)*3/4),IF(RE$31=1,1,QZ28*(1+RE$31)))</f>
        <v>9.7700049330458612</v>
      </c>
      <c r="RE28" s="752">
        <f>IF($F$28=1,IF(RE$30=1,1,RA28*(1+RE$30)),SUM(RD28+(RH28-RD28)/4))</f>
        <v>9.8463330965852816</v>
      </c>
      <c r="RF28" s="752">
        <f>IF($F$28=1,SUM(RE28+(RI28-RE28)/4),SUM(RD28+(RH28-RD28)/2))</f>
        <v>9.9251037613579634</v>
      </c>
      <c r="RG28" s="752">
        <f>IF($F$28=1,SUM(RE28+(RI28-RE28)/2),SUM(RD28+(RH28-RD28)*3/4))</f>
        <v>10.003874426130647</v>
      </c>
      <c r="RH28" s="752">
        <f>IF($F$28=1,SUM(RE28+(RI28-RE28)*3/4),IF(RI$31=1,1,RD28*(1+RI$31)))</f>
        <v>10.082645090903329</v>
      </c>
      <c r="RI28" s="752">
        <f>IF($F$28=1,IF(RI$30=1,1,RE28*(1+RI$30)),SUM(RH28+(RL28-RH28)/4))</f>
        <v>10.161415755676011</v>
      </c>
      <c r="RJ28" s="752">
        <f>IF($F$28=1,SUM(RI28+(RM28-RI28)/4),SUM(RH28+(RL28-RH28)/2))</f>
        <v>10.242707081721418</v>
      </c>
      <c r="RK28" s="752">
        <f>IF($F$28=1,SUM(RI28+(RM28-RI28)/2),SUM(RH28+(RL28-RH28)*3/4))</f>
        <v>10.323998407766826</v>
      </c>
      <c r="RL28" s="752">
        <f>IF($F$28=1,SUM(RI28+(RM28-RI28)*3/4),IF(RM$31=1,1,RH28*(1+RM$31)))</f>
        <v>10.405289733812236</v>
      </c>
      <c r="RM28" s="752">
        <f>IF($F$28=1,IF(RM$30=1,1,RI28*(1+RM$30)),SUM(RL28+(RP28-RL28)/4))</f>
        <v>10.486581059857643</v>
      </c>
      <c r="RN28" s="752">
        <f>IF($F$28=1,SUM(RM28+(RQ28-RM28)/4),SUM(RL28+(RP28-RL28)/2))</f>
        <v>10.570473708336504</v>
      </c>
      <c r="RO28" s="752">
        <f>IF($F$28=1,SUM(RM28+(RQ28-RM28)/2),SUM(RL28+(RP28-RL28)*3/4))</f>
        <v>10.654366356815366</v>
      </c>
      <c r="RP28" s="752">
        <f>IF($F$28=1,SUM(RM28+(RQ28-RM28)*3/4),IF(RQ$31=1,1,RL28*(1+RQ$31)))</f>
        <v>10.738259005294228</v>
      </c>
      <c r="RQ28" s="752">
        <f>IF($F$28=1,IF(RQ$30=1,1,RM28*(1+RQ$30)),SUM(RP28+(RT28-RP28)/4))</f>
        <v>10.822151653773089</v>
      </c>
      <c r="RR28" s="752">
        <f>IF($F$28=1,SUM(RQ28+(RU28-RQ28)/4),SUM(RP28+(RT28-RP28)/2))</f>
        <v>10.908728867003273</v>
      </c>
      <c r="RS28" s="752">
        <f>IF($F$28=1,SUM(RQ28+(RU28-RQ28)/2),SUM(RP28+(RT28-RP28)*3/4))</f>
        <v>10.995306080233458</v>
      </c>
      <c r="RT28" s="752">
        <f>IF($F$28=1,SUM(RQ28+(RU28-RQ28)*3/4),IF(RU$31=1,1,RP28*(1+RU$31)))</f>
        <v>11.081883293463644</v>
      </c>
      <c r="RU28" s="752">
        <f>IF($F$28=1,IF(RU$30=1,1,RQ28*(1+RU$30)),SUM(RT28+(RX28-RT28)/4))</f>
        <v>11.168460506693828</v>
      </c>
      <c r="RV28" s="752">
        <f>IF($F$28=1,SUM(RU28+(RY28-RU28)/4),SUM(RT28+(RX28-RT28)/2))</f>
        <v>11.257808190747379</v>
      </c>
      <c r="RW28" s="752">
        <f>IF($F$28=1,SUM(RU28+(RY28-RU28)/2),SUM(RT28+(RX28-RT28)*3/4))</f>
        <v>11.347155874800929</v>
      </c>
      <c r="RX28" s="752">
        <f>IF($F$28=1,SUM(RU28+(RY28-RU28)*3/4),IF(RY$31=1,1,RT28*(1+RY$31)))</f>
        <v>11.436503558854479</v>
      </c>
      <c r="RY28" s="752">
        <f>IF($F$28=1,IF(RY$30=1,1,RU28*(1+RY$30)),SUM(RX28+(SB28-RX28)/4))</f>
        <v>11.525851242908031</v>
      </c>
      <c r="RZ28" s="752">
        <f>IF($F$28=1,SUM(RY28+(SC28-RY28)/4),SUM(RX28+(SB28-RX28)/2))</f>
        <v>8.6443884321810227</v>
      </c>
      <c r="SA28" s="752">
        <f>IF($F$28=1,SUM(RY28+(SC28-RY28)/2),SUM(RX28+(SB28-RX28)*3/4))</f>
        <v>5.7629256214540154</v>
      </c>
    </row>
    <row r="29" spans="1:497" s="521" customFormat="1">
      <c r="A29" s="685"/>
      <c r="B29" s="872"/>
      <c r="C29" s="872"/>
      <c r="D29" s="647"/>
      <c r="E29" s="647"/>
      <c r="F29" s="647"/>
      <c r="G29" s="647"/>
      <c r="H29" s="647"/>
      <c r="I29" s="685"/>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47"/>
      <c r="AY29" s="647"/>
      <c r="AZ29" s="647"/>
      <c r="BA29" s="647"/>
      <c r="BB29" s="647"/>
      <c r="BC29" s="647"/>
      <c r="BD29" s="647"/>
      <c r="BE29" s="647"/>
      <c r="BF29" s="647"/>
      <c r="BG29" s="647"/>
      <c r="BH29" s="647"/>
      <c r="BI29" s="647"/>
      <c r="BJ29" s="647"/>
      <c r="BK29" s="647"/>
      <c r="BL29" s="647"/>
      <c r="BM29" s="647"/>
      <c r="BN29" s="647"/>
      <c r="BO29" s="647"/>
      <c r="BP29" s="647"/>
      <c r="BQ29" s="647"/>
      <c r="BR29" s="647"/>
      <c r="BS29" s="647"/>
      <c r="BT29" s="647"/>
      <c r="BU29" s="647"/>
      <c r="BV29" s="647"/>
      <c r="BW29" s="647"/>
      <c r="BX29" s="647"/>
      <c r="BY29" s="647"/>
      <c r="BZ29" s="647"/>
      <c r="CA29" s="647"/>
      <c r="CB29" s="647"/>
      <c r="CC29" s="647"/>
      <c r="CD29" s="647"/>
      <c r="CE29" s="647"/>
      <c r="CF29" s="647"/>
      <c r="CG29" s="647"/>
      <c r="CH29" s="647"/>
      <c r="CI29" s="647"/>
      <c r="CJ29" s="647"/>
      <c r="CK29" s="647"/>
      <c r="CL29" s="647"/>
      <c r="CM29" s="647"/>
      <c r="CN29" s="647"/>
      <c r="CO29" s="647"/>
      <c r="CP29" s="647"/>
      <c r="CQ29" s="647"/>
      <c r="CR29" s="647"/>
      <c r="CS29" s="647"/>
      <c r="CT29" s="647"/>
      <c r="CU29" s="647"/>
      <c r="CV29" s="647"/>
      <c r="CW29" s="647"/>
      <c r="CX29" s="647"/>
      <c r="CY29" s="647"/>
      <c r="CZ29" s="647"/>
      <c r="DA29" s="647"/>
      <c r="DB29" s="647"/>
      <c r="DC29" s="647"/>
      <c r="DD29" s="647"/>
      <c r="DE29" s="647"/>
      <c r="DF29" s="647"/>
      <c r="DG29" s="647"/>
      <c r="DH29" s="647"/>
      <c r="DI29" s="647"/>
      <c r="DJ29" s="647"/>
      <c r="DK29" s="647"/>
      <c r="DL29" s="647"/>
      <c r="DM29" s="647"/>
      <c r="DN29" s="647"/>
      <c r="DO29" s="647"/>
      <c r="DP29" s="647"/>
      <c r="DQ29" s="647"/>
      <c r="DR29" s="647"/>
      <c r="DS29" s="647"/>
      <c r="DT29" s="647"/>
      <c r="DU29" s="647"/>
      <c r="DV29" s="647"/>
      <c r="DW29" s="647"/>
      <c r="DX29" s="647"/>
      <c r="DY29" s="647"/>
      <c r="DZ29" s="647"/>
      <c r="EA29" s="647"/>
      <c r="EB29" s="647"/>
      <c r="EC29" s="647"/>
      <c r="ED29" s="647"/>
      <c r="EE29" s="647"/>
      <c r="EF29" s="647"/>
      <c r="EG29" s="647"/>
      <c r="EH29" s="647"/>
      <c r="EI29" s="647"/>
      <c r="EJ29" s="647"/>
      <c r="EK29" s="647"/>
      <c r="EL29" s="647"/>
      <c r="EM29" s="647"/>
      <c r="EN29" s="647"/>
      <c r="EO29" s="647"/>
      <c r="EP29" s="647"/>
      <c r="EQ29" s="647"/>
      <c r="ER29" s="647"/>
      <c r="ES29" s="647"/>
      <c r="ET29" s="647"/>
      <c r="EU29" s="647"/>
      <c r="EV29" s="647"/>
      <c r="EW29" s="647"/>
      <c r="EX29" s="647"/>
      <c r="EY29" s="647"/>
      <c r="EZ29" s="647"/>
      <c r="FA29" s="647"/>
      <c r="FB29" s="647"/>
      <c r="FC29" s="647"/>
      <c r="FD29" s="647"/>
      <c r="FE29" s="647"/>
      <c r="FF29" s="647"/>
      <c r="FG29" s="647"/>
      <c r="FH29" s="647"/>
      <c r="FI29" s="647"/>
      <c r="FJ29" s="647"/>
      <c r="FK29" s="647"/>
      <c r="FL29" s="647"/>
      <c r="FM29" s="647"/>
      <c r="FN29" s="647"/>
      <c r="FO29" s="647"/>
      <c r="FP29" s="647"/>
      <c r="FQ29" s="647"/>
      <c r="FR29" s="647"/>
      <c r="FS29" s="647"/>
      <c r="FT29" s="647"/>
      <c r="FU29" s="647"/>
      <c r="FV29" s="647"/>
      <c r="FW29" s="647"/>
      <c r="FX29" s="647"/>
      <c r="FY29" s="647"/>
      <c r="FZ29" s="647"/>
      <c r="GA29" s="647"/>
      <c r="GB29" s="647"/>
      <c r="GC29" s="647"/>
      <c r="GD29" s="647"/>
      <c r="GE29" s="647"/>
      <c r="GF29" s="647"/>
      <c r="GG29" s="647"/>
      <c r="GH29" s="647"/>
      <c r="GI29" s="647"/>
      <c r="GJ29" s="647"/>
      <c r="GK29" s="647"/>
      <c r="GL29" s="647"/>
      <c r="GM29" s="647"/>
      <c r="GN29" s="647"/>
      <c r="GO29" s="647"/>
      <c r="GP29" s="647"/>
      <c r="GQ29" s="647"/>
      <c r="GR29" s="647"/>
      <c r="GS29" s="647"/>
      <c r="GT29" s="647"/>
      <c r="GU29" s="647"/>
      <c r="GV29" s="647"/>
      <c r="GW29" s="647"/>
      <c r="GX29" s="647"/>
      <c r="GY29" s="647"/>
      <c r="GZ29" s="647"/>
      <c r="HA29" s="647"/>
      <c r="HB29" s="647"/>
      <c r="HC29" s="647"/>
      <c r="HD29" s="647"/>
      <c r="HE29" s="647"/>
      <c r="HF29" s="647"/>
      <c r="HG29" s="647"/>
      <c r="HH29" s="647"/>
      <c r="HI29" s="647"/>
      <c r="HJ29" s="647"/>
      <c r="HK29" s="647"/>
      <c r="HL29" s="647"/>
      <c r="HM29" s="647"/>
      <c r="HN29" s="647"/>
      <c r="HO29" s="647"/>
      <c r="HP29" s="647"/>
      <c r="HQ29" s="647"/>
      <c r="HR29" s="647"/>
      <c r="HS29" s="647"/>
      <c r="HT29" s="647"/>
      <c r="HU29" s="647"/>
      <c r="HV29" s="647"/>
      <c r="HW29" s="647"/>
      <c r="HX29" s="647"/>
      <c r="HY29" s="647"/>
      <c r="HZ29" s="647"/>
      <c r="IA29" s="647"/>
      <c r="IB29" s="647"/>
      <c r="IC29" s="647"/>
      <c r="ID29" s="647"/>
      <c r="IE29" s="647"/>
      <c r="IF29" s="647"/>
      <c r="IG29" s="647"/>
      <c r="IH29" s="647"/>
      <c r="II29" s="647"/>
      <c r="IJ29" s="647"/>
      <c r="IK29" s="647"/>
      <c r="IL29" s="647"/>
      <c r="IM29" s="647"/>
      <c r="IN29" s="647"/>
      <c r="IO29" s="647"/>
      <c r="IP29" s="647"/>
      <c r="IQ29" s="647"/>
      <c r="IR29" s="647"/>
      <c r="IS29" s="647"/>
      <c r="IT29" s="647"/>
      <c r="IU29" s="647"/>
      <c r="IV29" s="647"/>
      <c r="IW29" s="647"/>
      <c r="IX29" s="647"/>
      <c r="IY29" s="647"/>
      <c r="IZ29" s="647"/>
      <c r="JA29" s="647"/>
      <c r="JB29" s="647"/>
      <c r="JC29" s="647"/>
      <c r="JD29" s="647"/>
      <c r="JE29" s="647"/>
      <c r="JF29" s="647"/>
      <c r="JG29" s="647"/>
      <c r="JH29" s="647"/>
      <c r="JI29" s="647"/>
      <c r="JJ29" s="647"/>
      <c r="JK29" s="647"/>
      <c r="JL29" s="647"/>
      <c r="JM29" s="647"/>
      <c r="JN29" s="647"/>
      <c r="JO29" s="647"/>
      <c r="JP29" s="647"/>
      <c r="JQ29" s="647"/>
      <c r="JR29" s="647"/>
      <c r="JS29" s="647"/>
      <c r="JT29" s="647"/>
      <c r="JU29" s="647"/>
      <c r="JV29" s="647"/>
      <c r="JW29" s="647"/>
      <c r="JX29" s="647"/>
      <c r="JY29" s="647"/>
      <c r="JZ29" s="647"/>
      <c r="KA29" s="647"/>
      <c r="KB29" s="647"/>
      <c r="KC29" s="647"/>
      <c r="KD29" s="647"/>
      <c r="KE29" s="647"/>
      <c r="KF29" s="647"/>
      <c r="KG29" s="647"/>
      <c r="KH29" s="647"/>
      <c r="KI29" s="647"/>
      <c r="KJ29" s="647"/>
      <c r="KK29" s="647"/>
      <c r="KL29" s="647"/>
      <c r="KM29" s="647"/>
      <c r="KN29" s="647"/>
      <c r="KO29" s="647"/>
      <c r="KP29" s="647"/>
      <c r="KQ29" s="647"/>
      <c r="KR29" s="647"/>
      <c r="KS29" s="647"/>
      <c r="KT29" s="647"/>
      <c r="KU29" s="647"/>
      <c r="KV29" s="647"/>
      <c r="KW29" s="647"/>
      <c r="KX29" s="647"/>
      <c r="KY29" s="647"/>
      <c r="KZ29" s="647"/>
      <c r="LA29" s="647"/>
      <c r="LB29" s="647"/>
      <c r="LC29" s="647"/>
      <c r="LD29" s="647"/>
      <c r="LE29" s="647"/>
      <c r="LF29" s="647"/>
      <c r="LG29" s="647"/>
      <c r="LH29" s="647"/>
      <c r="LI29" s="647"/>
      <c r="LJ29" s="647"/>
      <c r="LK29" s="647"/>
      <c r="LL29" s="647"/>
      <c r="LM29" s="647"/>
      <c r="LN29" s="647"/>
      <c r="LO29" s="647"/>
      <c r="LP29" s="647"/>
      <c r="LQ29" s="647"/>
      <c r="LR29" s="647"/>
      <c r="LS29" s="647"/>
      <c r="LT29" s="647"/>
      <c r="LU29" s="647"/>
      <c r="LV29" s="647"/>
      <c r="LW29" s="647"/>
      <c r="LX29" s="647"/>
      <c r="LY29" s="647"/>
      <c r="LZ29" s="647"/>
      <c r="MA29" s="647"/>
      <c r="MB29" s="647"/>
      <c r="MC29" s="647"/>
      <c r="MD29" s="647"/>
      <c r="ME29" s="647"/>
      <c r="MF29" s="647"/>
      <c r="MG29" s="647"/>
      <c r="MH29" s="647"/>
      <c r="MI29" s="647"/>
      <c r="MJ29" s="647"/>
      <c r="MK29" s="647"/>
      <c r="ML29" s="647"/>
      <c r="MM29" s="647"/>
      <c r="MN29" s="647"/>
      <c r="MO29" s="647"/>
      <c r="MP29" s="647"/>
      <c r="MQ29" s="647"/>
      <c r="MR29" s="647"/>
      <c r="MS29" s="647"/>
      <c r="MT29" s="647"/>
      <c r="MU29" s="647"/>
      <c r="MV29" s="647"/>
      <c r="MW29" s="647"/>
      <c r="MX29" s="647"/>
      <c r="MY29" s="647"/>
      <c r="MZ29" s="647"/>
      <c r="NA29" s="647"/>
      <c r="NB29" s="647"/>
      <c r="NC29" s="647"/>
      <c r="ND29" s="647"/>
      <c r="NE29" s="647"/>
      <c r="NF29" s="647"/>
      <c r="NG29" s="647"/>
      <c r="NH29" s="647"/>
      <c r="NI29" s="647"/>
      <c r="NJ29" s="647"/>
      <c r="NK29" s="647"/>
      <c r="NL29" s="647"/>
      <c r="NM29" s="647"/>
      <c r="NN29" s="647"/>
      <c r="NO29" s="647"/>
      <c r="NP29" s="647"/>
      <c r="NQ29" s="647"/>
      <c r="NR29" s="647"/>
      <c r="NS29" s="647"/>
      <c r="NT29" s="647"/>
      <c r="NU29" s="647"/>
      <c r="NV29" s="647"/>
      <c r="NW29" s="647"/>
      <c r="NX29" s="647"/>
      <c r="NY29" s="647"/>
      <c r="NZ29" s="647"/>
      <c r="OA29" s="647"/>
      <c r="OB29" s="647"/>
      <c r="OC29" s="647"/>
      <c r="OD29" s="647"/>
      <c r="OE29" s="647"/>
      <c r="OF29" s="647"/>
      <c r="OG29" s="647"/>
      <c r="OH29" s="647"/>
      <c r="OI29" s="647"/>
      <c r="OJ29" s="647"/>
      <c r="OK29" s="647"/>
      <c r="OL29" s="647"/>
      <c r="OM29" s="647"/>
      <c r="ON29" s="647"/>
      <c r="OO29" s="647"/>
      <c r="OP29" s="647"/>
      <c r="OQ29" s="647"/>
      <c r="OR29" s="647"/>
      <c r="OS29" s="647"/>
      <c r="OT29" s="647"/>
      <c r="OU29" s="647"/>
      <c r="OV29" s="647"/>
      <c r="OW29" s="647"/>
      <c r="OX29" s="647"/>
      <c r="OY29" s="647"/>
      <c r="OZ29" s="647"/>
      <c r="PA29" s="647"/>
      <c r="PB29" s="647"/>
      <c r="PC29" s="647"/>
      <c r="PD29" s="647"/>
      <c r="PE29" s="647"/>
      <c r="PF29" s="647"/>
      <c r="PG29" s="647"/>
      <c r="PH29" s="647"/>
      <c r="PI29" s="647"/>
      <c r="PJ29" s="647"/>
      <c r="PK29" s="647"/>
      <c r="PL29" s="647"/>
      <c r="PM29" s="647"/>
      <c r="PN29" s="647"/>
      <c r="PO29" s="647"/>
      <c r="PP29" s="647"/>
      <c r="PQ29" s="647"/>
      <c r="PR29" s="647"/>
      <c r="PS29" s="647"/>
      <c r="PT29" s="647"/>
      <c r="PU29" s="647"/>
      <c r="PV29" s="647"/>
      <c r="PW29" s="647"/>
      <c r="PX29" s="647"/>
      <c r="PY29" s="647"/>
      <c r="PZ29" s="647"/>
      <c r="QA29" s="647"/>
      <c r="QB29" s="647"/>
      <c r="QC29" s="647"/>
      <c r="QD29" s="647"/>
      <c r="QE29" s="647"/>
      <c r="QF29" s="647"/>
      <c r="QG29" s="647"/>
      <c r="QH29" s="647"/>
      <c r="QI29" s="647"/>
      <c r="QJ29" s="647"/>
      <c r="QK29" s="647"/>
      <c r="QL29" s="647"/>
      <c r="QM29" s="647"/>
      <c r="QN29" s="647"/>
      <c r="QO29" s="647"/>
      <c r="QP29" s="647"/>
      <c r="QQ29" s="647"/>
      <c r="QR29" s="647"/>
      <c r="QS29" s="647"/>
      <c r="QT29" s="647"/>
      <c r="QU29" s="647"/>
      <c r="QV29" s="647"/>
      <c r="QW29" s="647"/>
      <c r="QX29" s="647"/>
      <c r="QY29" s="647"/>
      <c r="QZ29" s="647"/>
      <c r="RA29" s="647"/>
      <c r="RB29" s="647"/>
      <c r="RC29" s="647"/>
      <c r="RD29" s="647"/>
      <c r="RE29" s="647"/>
      <c r="RF29" s="647"/>
      <c r="RG29" s="647"/>
      <c r="RH29" s="647"/>
      <c r="RI29" s="647"/>
      <c r="RJ29" s="647"/>
      <c r="RK29" s="647"/>
      <c r="RL29" s="647"/>
      <c r="RM29" s="647"/>
      <c r="RN29" s="647"/>
      <c r="RO29" s="647"/>
      <c r="RP29" s="647"/>
      <c r="RQ29" s="647"/>
      <c r="RR29" s="647"/>
      <c r="RS29" s="647"/>
      <c r="RT29" s="647"/>
      <c r="RU29" s="647"/>
      <c r="RV29" s="647"/>
      <c r="RW29" s="647"/>
      <c r="RX29" s="647"/>
      <c r="RY29" s="647"/>
      <c r="RZ29" s="647"/>
      <c r="SA29" s="647"/>
    </row>
    <row r="30" spans="1:497" s="521" customFormat="1">
      <c r="A30" s="685" t="s">
        <v>40</v>
      </c>
      <c r="B30" s="872"/>
      <c r="C30" s="872"/>
      <c r="D30" s="804"/>
      <c r="E30" s="805">
        <v>1</v>
      </c>
      <c r="F30" s="646" t="s">
        <v>419</v>
      </c>
      <c r="G30" s="646"/>
      <c r="H30" s="806"/>
      <c r="I30" s="806"/>
      <c r="J30" s="692" t="str">
        <f>CONCATENATE(LEFT($B$24,12),"  Table 1 Class 1 Factors")</f>
        <v>Table 1 FY27  Table 1 Class 1 Factors</v>
      </c>
      <c r="K30" s="807" t="str">
        <f>RIGHT($B$24,13)</f>
        <v>31 March 2025</v>
      </c>
      <c r="L30" s="753"/>
      <c r="M30" s="751">
        <v>1</v>
      </c>
      <c r="N30" s="753"/>
      <c r="O30" s="753"/>
      <c r="P30" s="753"/>
      <c r="Q30" s="751">
        <v>1</v>
      </c>
      <c r="R30" s="753"/>
      <c r="S30" s="753"/>
      <c r="T30" s="753"/>
      <c r="U30" s="751">
        <v>1</v>
      </c>
      <c r="V30" s="753"/>
      <c r="W30" s="753"/>
      <c r="X30" s="753"/>
      <c r="Y30" s="751">
        <v>1</v>
      </c>
      <c r="Z30" s="753"/>
      <c r="AA30" s="753"/>
      <c r="AB30" s="753"/>
      <c r="AC30" s="751">
        <v>1</v>
      </c>
      <c r="AD30" s="753"/>
      <c r="AE30" s="753"/>
      <c r="AF30" s="753"/>
      <c r="AG30" s="751">
        <v>1</v>
      </c>
      <c r="AH30" s="753"/>
      <c r="AI30" s="753"/>
      <c r="AJ30" s="753"/>
      <c r="AK30" s="751">
        <v>1</v>
      </c>
      <c r="AL30" s="753"/>
      <c r="AM30" s="753"/>
      <c r="AN30" s="753"/>
      <c r="AO30" s="751">
        <v>1</v>
      </c>
      <c r="AP30" s="753"/>
      <c r="AQ30" s="753"/>
      <c r="AR30" s="753"/>
      <c r="AS30" s="751">
        <v>1</v>
      </c>
      <c r="AT30" s="753"/>
      <c r="AU30" s="753"/>
      <c r="AV30" s="753"/>
      <c r="AW30" s="751">
        <v>1</v>
      </c>
      <c r="AX30" s="753"/>
      <c r="AY30" s="753"/>
      <c r="AZ30" s="753"/>
      <c r="BA30" s="751">
        <v>1</v>
      </c>
      <c r="BB30" s="753"/>
      <c r="BC30" s="753"/>
      <c r="BD30" s="753"/>
      <c r="BE30" s="751">
        <v>1</v>
      </c>
      <c r="BF30" s="753"/>
      <c r="BG30" s="753"/>
      <c r="BH30" s="753"/>
      <c r="BI30" s="751">
        <v>1</v>
      </c>
      <c r="BJ30" s="753"/>
      <c r="BK30" s="753"/>
      <c r="BL30" s="753"/>
      <c r="BM30" s="751">
        <v>1</v>
      </c>
      <c r="BN30" s="753"/>
      <c r="BO30" s="753"/>
      <c r="BP30" s="753"/>
      <c r="BQ30" s="751">
        <v>1</v>
      </c>
      <c r="BR30" s="753"/>
      <c r="BS30" s="753"/>
      <c r="BT30" s="753"/>
      <c r="BU30" s="751">
        <v>1</v>
      </c>
      <c r="BV30" s="753"/>
      <c r="BW30" s="753"/>
      <c r="BX30" s="753"/>
      <c r="BY30" s="751">
        <v>1</v>
      </c>
      <c r="BZ30" s="753"/>
      <c r="CA30" s="753"/>
      <c r="CB30" s="753"/>
      <c r="CC30" s="751">
        <v>1</v>
      </c>
      <c r="CD30" s="753"/>
      <c r="CE30" s="753"/>
      <c r="CF30" s="753"/>
      <c r="CG30" s="751">
        <v>1</v>
      </c>
      <c r="CH30" s="753"/>
      <c r="CI30" s="753"/>
      <c r="CJ30" s="753"/>
      <c r="CK30" s="751">
        <v>1</v>
      </c>
      <c r="CL30" s="753"/>
      <c r="CM30" s="753"/>
      <c r="CN30" s="753"/>
      <c r="CO30" s="751">
        <v>1</v>
      </c>
      <c r="CP30" s="753"/>
      <c r="CQ30" s="753"/>
      <c r="CR30" s="753"/>
      <c r="CS30" s="751">
        <v>1</v>
      </c>
      <c r="CT30" s="753"/>
      <c r="CU30" s="753"/>
      <c r="CV30" s="753"/>
      <c r="CW30" s="751">
        <v>1</v>
      </c>
      <c r="CX30" s="753"/>
      <c r="CY30" s="753"/>
      <c r="CZ30" s="753"/>
      <c r="DA30" s="751">
        <v>1</v>
      </c>
      <c r="DB30" s="753"/>
      <c r="DC30" s="753"/>
      <c r="DD30" s="753"/>
      <c r="DE30" s="751">
        <v>1</v>
      </c>
      <c r="DF30" s="753"/>
      <c r="DG30" s="753"/>
      <c r="DH30" s="753"/>
      <c r="DI30" s="751">
        <v>1</v>
      </c>
      <c r="DJ30" s="753"/>
      <c r="DK30" s="753"/>
      <c r="DL30" s="753"/>
      <c r="DM30" s="751">
        <v>1</v>
      </c>
      <c r="DN30" s="753"/>
      <c r="DO30" s="753"/>
      <c r="DP30" s="753"/>
      <c r="DQ30" s="751">
        <v>1</v>
      </c>
      <c r="DR30" s="753"/>
      <c r="DS30" s="753"/>
      <c r="DT30" s="753"/>
      <c r="DU30" s="751">
        <v>1</v>
      </c>
      <c r="DV30" s="753"/>
      <c r="DW30" s="753"/>
      <c r="DX30" s="753"/>
      <c r="DY30" s="751">
        <v>1</v>
      </c>
      <c r="DZ30" s="753"/>
      <c r="EA30" s="753"/>
      <c r="EB30" s="753"/>
      <c r="EC30" s="751">
        <v>1</v>
      </c>
      <c r="ED30" s="753"/>
      <c r="EE30" s="753"/>
      <c r="EF30" s="753"/>
      <c r="EG30" s="751">
        <v>1</v>
      </c>
      <c r="EH30" s="753"/>
      <c r="EI30" s="753"/>
      <c r="EJ30" s="753"/>
      <c r="EK30" s="751">
        <v>1</v>
      </c>
      <c r="EL30" s="753"/>
      <c r="EM30" s="753"/>
      <c r="EN30" s="753"/>
      <c r="EO30" s="751">
        <v>1</v>
      </c>
      <c r="EP30" s="753"/>
      <c r="EQ30" s="753"/>
      <c r="ER30" s="753"/>
      <c r="ES30" s="751">
        <v>1</v>
      </c>
      <c r="ET30" s="753"/>
      <c r="EU30" s="753"/>
      <c r="EV30" s="753"/>
      <c r="EW30" s="751">
        <v>1</v>
      </c>
      <c r="EX30" s="753"/>
      <c r="EY30" s="753"/>
      <c r="EZ30" s="753"/>
      <c r="FA30" s="751">
        <v>1</v>
      </c>
      <c r="FB30" s="753"/>
      <c r="FC30" s="753"/>
      <c r="FD30" s="753"/>
      <c r="FE30" s="751">
        <v>1</v>
      </c>
      <c r="FF30" s="753"/>
      <c r="FG30" s="753"/>
      <c r="FH30" s="753"/>
      <c r="FI30" s="751">
        <v>1</v>
      </c>
      <c r="FJ30" s="753"/>
      <c r="FK30" s="753"/>
      <c r="FL30" s="753"/>
      <c r="FM30" s="751">
        <v>1</v>
      </c>
      <c r="FN30" s="753"/>
      <c r="FO30" s="753"/>
      <c r="FP30" s="753"/>
      <c r="FQ30" s="751">
        <v>1</v>
      </c>
      <c r="FR30" s="753"/>
      <c r="FS30" s="753"/>
      <c r="FT30" s="753"/>
      <c r="FU30" s="895">
        <v>1</v>
      </c>
      <c r="FV30" s="896"/>
      <c r="FW30" s="896"/>
      <c r="FX30" s="896"/>
      <c r="FY30" s="895">
        <v>1</v>
      </c>
      <c r="FZ30" s="896"/>
      <c r="GA30" s="896"/>
      <c r="GB30" s="896"/>
      <c r="GC30" s="895">
        <v>1</v>
      </c>
      <c r="GD30" s="753"/>
      <c r="GE30" s="753"/>
      <c r="GF30" s="753"/>
      <c r="GG30" s="754">
        <v>5.0999999999999997E-2</v>
      </c>
      <c r="GH30" s="753"/>
      <c r="GI30" s="753"/>
      <c r="GJ30" s="753"/>
      <c r="GK30" s="754">
        <v>3.6999999999999998E-2</v>
      </c>
      <c r="GL30" s="753"/>
      <c r="GM30" s="753"/>
      <c r="GN30" s="753"/>
      <c r="GO30" s="754">
        <v>3.1E-2</v>
      </c>
      <c r="GP30" s="753"/>
      <c r="GQ30" s="753"/>
      <c r="GR30" s="753"/>
      <c r="GS30" s="754">
        <v>3.1E-2</v>
      </c>
      <c r="GT30" s="753"/>
      <c r="GU30" s="753"/>
      <c r="GV30" s="753"/>
      <c r="GW30" s="754">
        <v>3.1E-2</v>
      </c>
      <c r="GX30" s="753"/>
      <c r="GY30" s="753"/>
      <c r="GZ30" s="753"/>
      <c r="HA30" s="754">
        <v>3.2000000000000001E-2</v>
      </c>
      <c r="HB30" s="753"/>
      <c r="HC30" s="753"/>
      <c r="HD30" s="753"/>
      <c r="HE30" s="754">
        <v>3.2000000000000001E-2</v>
      </c>
      <c r="HF30" s="753"/>
      <c r="HG30" s="753"/>
      <c r="HH30" s="753"/>
      <c r="HI30" s="754">
        <v>3.2000000000000001E-2</v>
      </c>
      <c r="HJ30" s="753"/>
      <c r="HK30" s="753"/>
      <c r="HL30" s="753"/>
      <c r="HM30" s="754">
        <v>3.2000000000000001E-2</v>
      </c>
      <c r="HN30" s="753"/>
      <c r="HO30" s="753"/>
      <c r="HP30" s="753"/>
      <c r="HQ30" s="754">
        <v>3.3000000000000002E-2</v>
      </c>
      <c r="HR30" s="753"/>
      <c r="HS30" s="753"/>
      <c r="HT30" s="753"/>
      <c r="HU30" s="754">
        <v>3.2000000000000001E-2</v>
      </c>
      <c r="HV30" s="753"/>
      <c r="HW30" s="753"/>
      <c r="HX30" s="753"/>
      <c r="HY30" s="754">
        <v>3.2000000000000001E-2</v>
      </c>
      <c r="HZ30" s="753"/>
      <c r="IA30" s="753"/>
      <c r="IB30" s="753"/>
      <c r="IC30" s="754">
        <v>3.3000000000000002E-2</v>
      </c>
      <c r="ID30" s="753"/>
      <c r="IE30" s="753"/>
      <c r="IF30" s="753"/>
      <c r="IG30" s="754">
        <v>3.2000000000000001E-2</v>
      </c>
      <c r="IH30" s="753"/>
      <c r="II30" s="753"/>
      <c r="IJ30" s="753"/>
      <c r="IK30" s="754">
        <v>3.2000000000000001E-2</v>
      </c>
      <c r="IL30" s="753"/>
      <c r="IM30" s="753"/>
      <c r="IN30" s="753"/>
      <c r="IO30" s="754">
        <v>3.3000000000000002E-2</v>
      </c>
      <c r="IP30" s="753"/>
      <c r="IQ30" s="753"/>
      <c r="IR30" s="753"/>
      <c r="IS30" s="755">
        <v>3.1E-2</v>
      </c>
      <c r="IT30" s="753"/>
      <c r="IU30" s="753"/>
      <c r="IV30" s="753"/>
      <c r="IW30" s="755">
        <v>3.1E-2</v>
      </c>
      <c r="IX30" s="753"/>
      <c r="IY30" s="753"/>
      <c r="IZ30" s="753"/>
      <c r="JA30" s="755">
        <v>3.1E-2</v>
      </c>
      <c r="JB30" s="753"/>
      <c r="JC30" s="753"/>
      <c r="JD30" s="753"/>
      <c r="JE30" s="755">
        <v>3.1E-2</v>
      </c>
      <c r="JF30" s="753"/>
      <c r="JG30" s="753"/>
      <c r="JH30" s="753"/>
      <c r="JI30" s="755">
        <v>3.1E-2</v>
      </c>
      <c r="JJ30" s="753"/>
      <c r="JK30" s="753"/>
      <c r="JL30" s="753"/>
      <c r="JM30" s="755">
        <v>3.3000000000000002E-2</v>
      </c>
      <c r="JN30" s="753"/>
      <c r="JO30" s="753"/>
      <c r="JP30" s="753"/>
      <c r="JQ30" s="755">
        <v>3.2000000000000001E-2</v>
      </c>
      <c r="JR30" s="753"/>
      <c r="JS30" s="753"/>
      <c r="JT30" s="753"/>
      <c r="JU30" s="756">
        <f>JQ30</f>
        <v>3.2000000000000001E-2</v>
      </c>
      <c r="JV30" s="753"/>
      <c r="JW30" s="753"/>
      <c r="JX30" s="753"/>
      <c r="JY30" s="756">
        <f>JU30</f>
        <v>3.2000000000000001E-2</v>
      </c>
      <c r="JZ30" s="753"/>
      <c r="KA30" s="753"/>
      <c r="KB30" s="753"/>
      <c r="KC30" s="756">
        <f>JY30</f>
        <v>3.2000000000000001E-2</v>
      </c>
      <c r="KD30" s="753"/>
      <c r="KE30" s="753"/>
      <c r="KF30" s="753"/>
      <c r="KG30" s="756">
        <f>KC30</f>
        <v>3.2000000000000001E-2</v>
      </c>
      <c r="KH30" s="753"/>
      <c r="KI30" s="753"/>
      <c r="KJ30" s="753"/>
      <c r="KK30" s="756">
        <f>KG30</f>
        <v>3.2000000000000001E-2</v>
      </c>
      <c r="KL30" s="753"/>
      <c r="KM30" s="753"/>
      <c r="KN30" s="753"/>
      <c r="KO30" s="756">
        <f>KK30</f>
        <v>3.2000000000000001E-2</v>
      </c>
      <c r="KP30" s="753"/>
      <c r="KQ30" s="753"/>
      <c r="KR30" s="753"/>
      <c r="KS30" s="756">
        <f>KO30</f>
        <v>3.2000000000000001E-2</v>
      </c>
      <c r="KT30" s="753"/>
      <c r="KU30" s="753"/>
      <c r="KV30" s="753"/>
      <c r="KW30" s="756">
        <f>KS30</f>
        <v>3.2000000000000001E-2</v>
      </c>
      <c r="KX30" s="753"/>
      <c r="KY30" s="753"/>
      <c r="KZ30" s="753"/>
      <c r="LA30" s="756">
        <f>KW30</f>
        <v>3.2000000000000001E-2</v>
      </c>
      <c r="LB30" s="753"/>
      <c r="LC30" s="753"/>
      <c r="LD30" s="753"/>
      <c r="LE30" s="756">
        <f>LA30</f>
        <v>3.2000000000000001E-2</v>
      </c>
      <c r="LF30" s="753"/>
      <c r="LG30" s="753"/>
      <c r="LH30" s="753"/>
      <c r="LI30" s="756">
        <f>LE30</f>
        <v>3.2000000000000001E-2</v>
      </c>
      <c r="LJ30" s="753"/>
      <c r="LK30" s="753"/>
      <c r="LL30" s="753"/>
      <c r="LM30" s="756">
        <f>LI30</f>
        <v>3.2000000000000001E-2</v>
      </c>
      <c r="LN30" s="753"/>
      <c r="LO30" s="753"/>
      <c r="LP30" s="753"/>
      <c r="LQ30" s="756">
        <f>LM30</f>
        <v>3.2000000000000001E-2</v>
      </c>
      <c r="LR30" s="753"/>
      <c r="LS30" s="753"/>
      <c r="LT30" s="753"/>
      <c r="LU30" s="756">
        <f>LQ30</f>
        <v>3.2000000000000001E-2</v>
      </c>
      <c r="LV30" s="753"/>
      <c r="LW30" s="753"/>
      <c r="LX30" s="753"/>
      <c r="LY30" s="756">
        <f>LU30</f>
        <v>3.2000000000000001E-2</v>
      </c>
      <c r="LZ30" s="753"/>
      <c r="MA30" s="753"/>
      <c r="MB30" s="753"/>
      <c r="MC30" s="756">
        <f>LY30</f>
        <v>3.2000000000000001E-2</v>
      </c>
      <c r="MD30" s="753"/>
      <c r="ME30" s="753"/>
      <c r="MF30" s="753"/>
      <c r="MG30" s="756">
        <f>MC30</f>
        <v>3.2000000000000001E-2</v>
      </c>
      <c r="MH30" s="753"/>
      <c r="MI30" s="753"/>
      <c r="MJ30" s="753"/>
      <c r="MK30" s="756">
        <f>MG30</f>
        <v>3.2000000000000001E-2</v>
      </c>
      <c r="ML30" s="753"/>
      <c r="MM30" s="753"/>
      <c r="MN30" s="753"/>
      <c r="MO30" s="756">
        <f>MK30</f>
        <v>3.2000000000000001E-2</v>
      </c>
      <c r="MP30" s="753"/>
      <c r="MQ30" s="753"/>
      <c r="MR30" s="753"/>
      <c r="MS30" s="756">
        <f>MO30</f>
        <v>3.2000000000000001E-2</v>
      </c>
      <c r="MT30" s="753"/>
      <c r="MU30" s="753"/>
      <c r="MV30" s="753"/>
      <c r="MW30" s="756">
        <f>MS30</f>
        <v>3.2000000000000001E-2</v>
      </c>
      <c r="MX30" s="753"/>
      <c r="MY30" s="753"/>
      <c r="MZ30" s="753"/>
      <c r="NA30" s="756">
        <f>MW30</f>
        <v>3.2000000000000001E-2</v>
      </c>
      <c r="NB30" s="753"/>
      <c r="NC30" s="753"/>
      <c r="ND30" s="753"/>
      <c r="NE30" s="756">
        <f>NA30</f>
        <v>3.2000000000000001E-2</v>
      </c>
      <c r="NF30" s="753"/>
      <c r="NG30" s="753"/>
      <c r="NH30" s="753"/>
      <c r="NI30" s="756">
        <f>NE30</f>
        <v>3.2000000000000001E-2</v>
      </c>
      <c r="NJ30" s="753"/>
      <c r="NK30" s="753"/>
      <c r="NL30" s="753"/>
      <c r="NM30" s="756">
        <f>NI30</f>
        <v>3.2000000000000001E-2</v>
      </c>
      <c r="NN30" s="753"/>
      <c r="NO30" s="753"/>
      <c r="NP30" s="753"/>
      <c r="NQ30" s="756">
        <f>NM30</f>
        <v>3.2000000000000001E-2</v>
      </c>
      <c r="NR30" s="753"/>
      <c r="NS30" s="753"/>
      <c r="NT30" s="753"/>
      <c r="NU30" s="756">
        <f>NQ30</f>
        <v>3.2000000000000001E-2</v>
      </c>
      <c r="NV30" s="753"/>
      <c r="NW30" s="753"/>
      <c r="NX30" s="753"/>
      <c r="NY30" s="756">
        <f>NU30</f>
        <v>3.2000000000000001E-2</v>
      </c>
      <c r="NZ30" s="753"/>
      <c r="OA30" s="753"/>
      <c r="OB30" s="753"/>
      <c r="OC30" s="756">
        <f>NY30</f>
        <v>3.2000000000000001E-2</v>
      </c>
      <c r="OD30" s="753"/>
      <c r="OE30" s="753"/>
      <c r="OF30" s="753"/>
      <c r="OG30" s="756">
        <f>OC30</f>
        <v>3.2000000000000001E-2</v>
      </c>
      <c r="OH30" s="753"/>
      <c r="OI30" s="753"/>
      <c r="OJ30" s="753"/>
      <c r="OK30" s="756">
        <f>OG30</f>
        <v>3.2000000000000001E-2</v>
      </c>
      <c r="OL30" s="753"/>
      <c r="OM30" s="753"/>
      <c r="ON30" s="753"/>
      <c r="OO30" s="756">
        <f>OK30</f>
        <v>3.2000000000000001E-2</v>
      </c>
      <c r="OP30" s="753"/>
      <c r="OQ30" s="753"/>
      <c r="OR30" s="753"/>
      <c r="OS30" s="756">
        <f>OO30</f>
        <v>3.2000000000000001E-2</v>
      </c>
      <c r="OT30" s="753"/>
      <c r="OU30" s="753"/>
      <c r="OV30" s="753"/>
      <c r="OW30" s="756">
        <f>OS30</f>
        <v>3.2000000000000001E-2</v>
      </c>
      <c r="OX30" s="753"/>
      <c r="OY30" s="753"/>
      <c r="OZ30" s="753"/>
      <c r="PA30" s="756">
        <f>OW30</f>
        <v>3.2000000000000001E-2</v>
      </c>
      <c r="PB30" s="753"/>
      <c r="PC30" s="753"/>
      <c r="PD30" s="753"/>
      <c r="PE30" s="756">
        <f>PA30</f>
        <v>3.2000000000000001E-2</v>
      </c>
      <c r="PF30" s="753"/>
      <c r="PG30" s="753"/>
      <c r="PH30" s="753"/>
      <c r="PI30" s="756">
        <f>PE30</f>
        <v>3.2000000000000001E-2</v>
      </c>
      <c r="PJ30" s="753"/>
      <c r="PK30" s="753"/>
      <c r="PL30" s="753"/>
      <c r="PM30" s="756">
        <f>PI30</f>
        <v>3.2000000000000001E-2</v>
      </c>
      <c r="PN30" s="753"/>
      <c r="PO30" s="753"/>
      <c r="PP30" s="753"/>
      <c r="PQ30" s="756">
        <f>PM30</f>
        <v>3.2000000000000001E-2</v>
      </c>
      <c r="PR30" s="753"/>
      <c r="PS30" s="753"/>
      <c r="PT30" s="753"/>
      <c r="PU30" s="756">
        <f>PQ30</f>
        <v>3.2000000000000001E-2</v>
      </c>
      <c r="PV30" s="753"/>
      <c r="PW30" s="753"/>
      <c r="PX30" s="753"/>
      <c r="PY30" s="756">
        <f>PU30</f>
        <v>3.2000000000000001E-2</v>
      </c>
      <c r="PZ30" s="753"/>
      <c r="QA30" s="753"/>
      <c r="QB30" s="753"/>
      <c r="QC30" s="756">
        <f>PY30</f>
        <v>3.2000000000000001E-2</v>
      </c>
      <c r="QD30" s="753"/>
      <c r="QE30" s="753"/>
      <c r="QF30" s="753"/>
      <c r="QG30" s="756">
        <f>QC30</f>
        <v>3.2000000000000001E-2</v>
      </c>
      <c r="QH30" s="753"/>
      <c r="QI30" s="753"/>
      <c r="QJ30" s="753"/>
      <c r="QK30" s="756">
        <f>QG30</f>
        <v>3.2000000000000001E-2</v>
      </c>
      <c r="QL30" s="753"/>
      <c r="QM30" s="753"/>
      <c r="QN30" s="753"/>
      <c r="QO30" s="756">
        <f>QK30</f>
        <v>3.2000000000000001E-2</v>
      </c>
      <c r="QP30" s="753"/>
      <c r="QQ30" s="753"/>
      <c r="QR30" s="753"/>
      <c r="QS30" s="756">
        <f>QO30</f>
        <v>3.2000000000000001E-2</v>
      </c>
      <c r="QT30" s="753"/>
      <c r="QU30" s="753"/>
      <c r="QV30" s="753"/>
      <c r="QW30" s="756">
        <f>QS30</f>
        <v>3.2000000000000001E-2</v>
      </c>
      <c r="QX30" s="753"/>
      <c r="QY30" s="753"/>
      <c r="QZ30" s="753"/>
      <c r="RA30" s="756">
        <f>QW30</f>
        <v>3.2000000000000001E-2</v>
      </c>
      <c r="RB30" s="753"/>
      <c r="RC30" s="753"/>
      <c r="RD30" s="753"/>
      <c r="RE30" s="756">
        <f>RA30</f>
        <v>3.2000000000000001E-2</v>
      </c>
      <c r="RF30" s="753"/>
      <c r="RG30" s="753"/>
      <c r="RH30" s="753"/>
      <c r="RI30" s="756">
        <f>RE30</f>
        <v>3.2000000000000001E-2</v>
      </c>
      <c r="RJ30" s="753"/>
      <c r="RK30" s="753"/>
      <c r="RL30" s="753"/>
      <c r="RM30" s="756">
        <f>RI30</f>
        <v>3.2000000000000001E-2</v>
      </c>
      <c r="RN30" s="753"/>
      <c r="RO30" s="753"/>
      <c r="RP30" s="753"/>
      <c r="RQ30" s="756">
        <f>RM30</f>
        <v>3.2000000000000001E-2</v>
      </c>
      <c r="RR30" s="753"/>
      <c r="RS30" s="753"/>
      <c r="RT30" s="753"/>
      <c r="RU30" s="756">
        <f>RQ30</f>
        <v>3.2000000000000001E-2</v>
      </c>
      <c r="RV30" s="753"/>
      <c r="RW30" s="753"/>
      <c r="RX30" s="753"/>
      <c r="RY30" s="756">
        <f>RU30</f>
        <v>3.2000000000000001E-2</v>
      </c>
      <c r="RZ30" s="753"/>
      <c r="SA30" s="753"/>
    </row>
    <row r="31" spans="1:497" s="521" customFormat="1">
      <c r="A31" s="685"/>
      <c r="B31" s="872"/>
      <c r="C31" s="872"/>
      <c r="D31" s="804"/>
      <c r="E31" s="805">
        <v>2</v>
      </c>
      <c r="F31" s="646" t="s">
        <v>418</v>
      </c>
      <c r="G31" s="646"/>
      <c r="H31" s="806"/>
      <c r="I31" s="806"/>
      <c r="J31" s="692" t="str">
        <f>CONCATENATE(LEFT($B$24,12),"  Table 1 Class 2 Factors")</f>
        <v>Table 1 FY27  Table 1 Class 2 Factors</v>
      </c>
      <c r="K31" s="807" t="str">
        <f>RIGHT($B$24,13)</f>
        <v>31 March 2025</v>
      </c>
      <c r="L31" s="753"/>
      <c r="M31" s="751">
        <v>1</v>
      </c>
      <c r="N31" s="753"/>
      <c r="O31" s="753"/>
      <c r="P31" s="753"/>
      <c r="Q31" s="751">
        <v>1</v>
      </c>
      <c r="R31" s="753"/>
      <c r="S31" s="753"/>
      <c r="T31" s="753"/>
      <c r="U31" s="751">
        <v>1</v>
      </c>
      <c r="V31" s="753"/>
      <c r="W31" s="753"/>
      <c r="X31" s="753"/>
      <c r="Y31" s="751">
        <v>1</v>
      </c>
      <c r="Z31" s="753"/>
      <c r="AA31" s="753"/>
      <c r="AB31" s="753"/>
      <c r="AC31" s="751">
        <v>1</v>
      </c>
      <c r="AD31" s="753"/>
      <c r="AE31" s="753"/>
      <c r="AF31" s="753"/>
      <c r="AG31" s="751">
        <v>1</v>
      </c>
      <c r="AH31" s="753"/>
      <c r="AI31" s="753"/>
      <c r="AJ31" s="753"/>
      <c r="AK31" s="751">
        <v>1</v>
      </c>
      <c r="AL31" s="753"/>
      <c r="AM31" s="753"/>
      <c r="AN31" s="753"/>
      <c r="AO31" s="751">
        <v>1</v>
      </c>
      <c r="AP31" s="753"/>
      <c r="AQ31" s="753"/>
      <c r="AR31" s="753"/>
      <c r="AS31" s="751">
        <v>1</v>
      </c>
      <c r="AT31" s="753"/>
      <c r="AU31" s="753"/>
      <c r="AV31" s="753"/>
      <c r="AW31" s="751">
        <v>1</v>
      </c>
      <c r="AX31" s="753"/>
      <c r="AY31" s="753"/>
      <c r="AZ31" s="753"/>
      <c r="BA31" s="751">
        <v>1</v>
      </c>
      <c r="BB31" s="753"/>
      <c r="BC31" s="753"/>
      <c r="BD31" s="753"/>
      <c r="BE31" s="751">
        <v>1</v>
      </c>
      <c r="BF31" s="753"/>
      <c r="BG31" s="753"/>
      <c r="BH31" s="753"/>
      <c r="BI31" s="751">
        <v>1</v>
      </c>
      <c r="BJ31" s="753"/>
      <c r="BK31" s="753"/>
      <c r="BL31" s="753"/>
      <c r="BM31" s="751">
        <v>1</v>
      </c>
      <c r="BN31" s="753"/>
      <c r="BO31" s="753"/>
      <c r="BP31" s="753"/>
      <c r="BQ31" s="751">
        <v>1</v>
      </c>
      <c r="BR31" s="753"/>
      <c r="BS31" s="753"/>
      <c r="BT31" s="753"/>
      <c r="BU31" s="751">
        <v>1</v>
      </c>
      <c r="BV31" s="753"/>
      <c r="BW31" s="753"/>
      <c r="BX31" s="753"/>
      <c r="BY31" s="751">
        <v>1</v>
      </c>
      <c r="BZ31" s="753"/>
      <c r="CA31" s="753"/>
      <c r="CB31" s="753"/>
      <c r="CC31" s="751">
        <v>1</v>
      </c>
      <c r="CD31" s="753"/>
      <c r="CE31" s="753"/>
      <c r="CF31" s="753"/>
      <c r="CG31" s="751">
        <v>1</v>
      </c>
      <c r="CH31" s="753"/>
      <c r="CI31" s="753"/>
      <c r="CJ31" s="753"/>
      <c r="CK31" s="751">
        <v>1</v>
      </c>
      <c r="CL31" s="753"/>
      <c r="CM31" s="753"/>
      <c r="CN31" s="753"/>
      <c r="CO31" s="751">
        <v>1</v>
      </c>
      <c r="CP31" s="753"/>
      <c r="CQ31" s="753"/>
      <c r="CR31" s="753"/>
      <c r="CS31" s="751">
        <v>1</v>
      </c>
      <c r="CT31" s="753"/>
      <c r="CU31" s="753"/>
      <c r="CV31" s="753"/>
      <c r="CW31" s="751">
        <v>1</v>
      </c>
      <c r="CX31" s="753"/>
      <c r="CY31" s="753"/>
      <c r="CZ31" s="753"/>
      <c r="DA31" s="751">
        <v>1</v>
      </c>
      <c r="DB31" s="753"/>
      <c r="DC31" s="753"/>
      <c r="DD31" s="753"/>
      <c r="DE31" s="751">
        <v>1</v>
      </c>
      <c r="DF31" s="753"/>
      <c r="DG31" s="753"/>
      <c r="DH31" s="753"/>
      <c r="DI31" s="751">
        <v>1</v>
      </c>
      <c r="DJ31" s="753"/>
      <c r="DK31" s="753"/>
      <c r="DL31" s="753"/>
      <c r="DM31" s="751">
        <v>1</v>
      </c>
      <c r="DN31" s="753"/>
      <c r="DO31" s="753"/>
      <c r="DP31" s="753"/>
      <c r="DQ31" s="751">
        <v>1</v>
      </c>
      <c r="DR31" s="753"/>
      <c r="DS31" s="753"/>
      <c r="DT31" s="753"/>
      <c r="DU31" s="751">
        <v>1</v>
      </c>
      <c r="DV31" s="753"/>
      <c r="DW31" s="753"/>
      <c r="DX31" s="753"/>
      <c r="DY31" s="751">
        <v>1</v>
      </c>
      <c r="DZ31" s="753"/>
      <c r="EA31" s="753"/>
      <c r="EB31" s="753"/>
      <c r="EC31" s="751">
        <v>1</v>
      </c>
      <c r="ED31" s="753"/>
      <c r="EE31" s="753"/>
      <c r="EF31" s="753"/>
      <c r="EG31" s="751">
        <v>1</v>
      </c>
      <c r="EH31" s="753"/>
      <c r="EI31" s="753"/>
      <c r="EJ31" s="753"/>
      <c r="EK31" s="751">
        <v>1</v>
      </c>
      <c r="EL31" s="753"/>
      <c r="EM31" s="753"/>
      <c r="EN31" s="753"/>
      <c r="EO31" s="751">
        <v>1</v>
      </c>
      <c r="EP31" s="753"/>
      <c r="EQ31" s="753"/>
      <c r="ER31" s="753"/>
      <c r="ES31" s="751">
        <v>1</v>
      </c>
      <c r="ET31" s="753"/>
      <c r="EU31" s="753"/>
      <c r="EV31" s="753"/>
      <c r="EW31" s="751">
        <v>1</v>
      </c>
      <c r="EX31" s="753"/>
      <c r="EY31" s="753"/>
      <c r="EZ31" s="753"/>
      <c r="FA31" s="751">
        <v>1</v>
      </c>
      <c r="FB31" s="753"/>
      <c r="FC31" s="753"/>
      <c r="FD31" s="753"/>
      <c r="FE31" s="751">
        <v>1</v>
      </c>
      <c r="FF31" s="753"/>
      <c r="FG31" s="753"/>
      <c r="FH31" s="753"/>
      <c r="FI31" s="751">
        <v>1</v>
      </c>
      <c r="FJ31" s="753"/>
      <c r="FK31" s="753"/>
      <c r="FL31" s="753"/>
      <c r="FM31" s="751">
        <v>1</v>
      </c>
      <c r="FN31" s="753"/>
      <c r="FO31" s="753"/>
      <c r="FP31" s="753"/>
      <c r="FQ31" s="751">
        <v>1</v>
      </c>
      <c r="FR31" s="753"/>
      <c r="FS31" s="753"/>
      <c r="FT31" s="753"/>
      <c r="FU31" s="895">
        <v>1</v>
      </c>
      <c r="FV31" s="896"/>
      <c r="FW31" s="896"/>
      <c r="FX31" s="896"/>
      <c r="FY31" s="895">
        <v>1</v>
      </c>
      <c r="FZ31" s="896"/>
      <c r="GA31" s="896"/>
      <c r="GB31" s="896"/>
      <c r="GC31" s="895">
        <v>1</v>
      </c>
      <c r="GD31" s="753"/>
      <c r="GE31" s="753"/>
      <c r="GF31" s="753"/>
      <c r="GG31" s="754">
        <v>0.03</v>
      </c>
      <c r="GH31" s="753"/>
      <c r="GI31" s="753"/>
      <c r="GJ31" s="753"/>
      <c r="GK31" s="754">
        <v>2.5999999999999999E-2</v>
      </c>
      <c r="GL31" s="753"/>
      <c r="GM31" s="753"/>
      <c r="GN31" s="753"/>
      <c r="GO31" s="754">
        <v>2.5999999999999999E-2</v>
      </c>
      <c r="GP31" s="753"/>
      <c r="GQ31" s="753"/>
      <c r="GR31" s="753"/>
      <c r="GS31" s="754">
        <v>2.5999999999999999E-2</v>
      </c>
      <c r="GT31" s="753"/>
      <c r="GU31" s="753"/>
      <c r="GV31" s="753"/>
      <c r="GW31" s="754">
        <v>2.5999999999999999E-2</v>
      </c>
      <c r="GX31" s="753"/>
      <c r="GY31" s="753"/>
      <c r="GZ31" s="753"/>
      <c r="HA31" s="754">
        <v>2.5999999999999999E-2</v>
      </c>
      <c r="HB31" s="753"/>
      <c r="HC31" s="753"/>
      <c r="HD31" s="753"/>
      <c r="HE31" s="754">
        <v>2.5999999999999999E-2</v>
      </c>
      <c r="HF31" s="753"/>
      <c r="HG31" s="753"/>
      <c r="HH31" s="753"/>
      <c r="HI31" s="754">
        <v>2.5999999999999999E-2</v>
      </c>
      <c r="HJ31" s="753"/>
      <c r="HK31" s="753"/>
      <c r="HL31" s="753"/>
      <c r="HM31" s="754">
        <v>2.5999999999999999E-2</v>
      </c>
      <c r="HN31" s="753"/>
      <c r="HO31" s="753"/>
      <c r="HP31" s="753"/>
      <c r="HQ31" s="754">
        <v>2.5999999999999999E-2</v>
      </c>
      <c r="HR31" s="753"/>
      <c r="HS31" s="753"/>
      <c r="HT31" s="753"/>
      <c r="HU31" s="754">
        <v>2.5999999999999999E-2</v>
      </c>
      <c r="HV31" s="753"/>
      <c r="HW31" s="753"/>
      <c r="HX31" s="753"/>
      <c r="HY31" s="754">
        <v>2.5999999999999999E-2</v>
      </c>
      <c r="HZ31" s="753"/>
      <c r="IA31" s="753"/>
      <c r="IB31" s="753"/>
      <c r="IC31" s="754">
        <v>2.5999999999999999E-2</v>
      </c>
      <c r="ID31" s="753"/>
      <c r="IE31" s="753"/>
      <c r="IF31" s="753"/>
      <c r="IG31" s="754">
        <v>2.5999999999999999E-2</v>
      </c>
      <c r="IH31" s="753"/>
      <c r="II31" s="753"/>
      <c r="IJ31" s="753"/>
      <c r="IK31" s="754">
        <v>2.5999999999999999E-2</v>
      </c>
      <c r="IL31" s="753"/>
      <c r="IM31" s="753"/>
      <c r="IN31" s="753"/>
      <c r="IO31" s="754">
        <v>2.5999999999999999E-2</v>
      </c>
      <c r="IP31" s="753"/>
      <c r="IQ31" s="753"/>
      <c r="IR31" s="753"/>
      <c r="IS31" s="754">
        <v>2.5999999999999999E-2</v>
      </c>
      <c r="IT31" s="753"/>
      <c r="IU31" s="753"/>
      <c r="IV31" s="753"/>
      <c r="IW31" s="754">
        <v>2.5999999999999999E-2</v>
      </c>
      <c r="IX31" s="753"/>
      <c r="IY31" s="753"/>
      <c r="IZ31" s="753"/>
      <c r="JA31" s="810">
        <v>2.5999999999999999E-2</v>
      </c>
      <c r="JB31" s="753"/>
      <c r="JC31" s="753"/>
      <c r="JD31" s="753"/>
      <c r="JE31" s="810">
        <v>2.5999999999999999E-2</v>
      </c>
      <c r="JF31" s="753"/>
      <c r="JG31" s="753"/>
      <c r="JH31" s="753"/>
      <c r="JI31" s="810">
        <v>2.5999999999999999E-2</v>
      </c>
      <c r="JJ31" s="753"/>
      <c r="JK31" s="753"/>
      <c r="JL31" s="753"/>
      <c r="JM31" s="810">
        <v>2.5999999999999999E-2</v>
      </c>
      <c r="JN31" s="753"/>
      <c r="JO31" s="753"/>
      <c r="JP31" s="753"/>
      <c r="JQ31" s="810">
        <v>2.5999999999999999E-2</v>
      </c>
      <c r="JR31" s="753"/>
      <c r="JS31" s="753"/>
      <c r="JT31" s="753"/>
      <c r="JU31" s="757">
        <f>JQ31</f>
        <v>2.5999999999999999E-2</v>
      </c>
      <c r="JV31" s="753"/>
      <c r="JW31" s="753"/>
      <c r="JX31" s="753"/>
      <c r="JY31" s="757">
        <f>JU31</f>
        <v>2.5999999999999999E-2</v>
      </c>
      <c r="JZ31" s="753"/>
      <c r="KA31" s="753"/>
      <c r="KB31" s="753"/>
      <c r="KC31" s="757">
        <f>JY31</f>
        <v>2.5999999999999999E-2</v>
      </c>
      <c r="KD31" s="753"/>
      <c r="KE31" s="753"/>
      <c r="KF31" s="753"/>
      <c r="KG31" s="757">
        <f>KC31</f>
        <v>2.5999999999999999E-2</v>
      </c>
      <c r="KH31" s="753"/>
      <c r="KI31" s="753"/>
      <c r="KJ31" s="753"/>
      <c r="KK31" s="757">
        <f>KG31</f>
        <v>2.5999999999999999E-2</v>
      </c>
      <c r="KL31" s="753"/>
      <c r="KM31" s="753"/>
      <c r="KN31" s="753"/>
      <c r="KO31" s="757">
        <f>KK31</f>
        <v>2.5999999999999999E-2</v>
      </c>
      <c r="KP31" s="753"/>
      <c r="KQ31" s="753"/>
      <c r="KR31" s="753"/>
      <c r="KS31" s="757">
        <f>KO31</f>
        <v>2.5999999999999999E-2</v>
      </c>
      <c r="KT31" s="753"/>
      <c r="KU31" s="753"/>
      <c r="KV31" s="753"/>
      <c r="KW31" s="757">
        <f>KS31</f>
        <v>2.5999999999999999E-2</v>
      </c>
      <c r="KX31" s="753"/>
      <c r="KY31" s="753"/>
      <c r="KZ31" s="753"/>
      <c r="LA31" s="757">
        <f>KW31</f>
        <v>2.5999999999999999E-2</v>
      </c>
      <c r="LB31" s="753"/>
      <c r="LC31" s="753"/>
      <c r="LD31" s="753"/>
      <c r="LE31" s="757">
        <f>LA31</f>
        <v>2.5999999999999999E-2</v>
      </c>
      <c r="LF31" s="753"/>
      <c r="LG31" s="753"/>
      <c r="LH31" s="753"/>
      <c r="LI31" s="757">
        <f>LE31</f>
        <v>2.5999999999999999E-2</v>
      </c>
      <c r="LJ31" s="753"/>
      <c r="LK31" s="753"/>
      <c r="LL31" s="753"/>
      <c r="LM31" s="757">
        <f>LI31</f>
        <v>2.5999999999999999E-2</v>
      </c>
      <c r="LN31" s="753"/>
      <c r="LO31" s="753"/>
      <c r="LP31" s="753"/>
      <c r="LQ31" s="757">
        <f>LM31</f>
        <v>2.5999999999999999E-2</v>
      </c>
      <c r="LR31" s="753"/>
      <c r="LS31" s="753"/>
      <c r="LT31" s="753"/>
      <c r="LU31" s="757">
        <f>LQ31</f>
        <v>2.5999999999999999E-2</v>
      </c>
      <c r="LV31" s="753"/>
      <c r="LW31" s="753"/>
      <c r="LX31" s="753"/>
      <c r="LY31" s="757">
        <f>LU31</f>
        <v>2.5999999999999999E-2</v>
      </c>
      <c r="LZ31" s="753"/>
      <c r="MA31" s="753"/>
      <c r="MB31" s="753"/>
      <c r="MC31" s="757">
        <f>LY31</f>
        <v>2.5999999999999999E-2</v>
      </c>
      <c r="MD31" s="753"/>
      <c r="ME31" s="753"/>
      <c r="MF31" s="753"/>
      <c r="MG31" s="757">
        <f>MC31</f>
        <v>2.5999999999999999E-2</v>
      </c>
      <c r="MH31" s="753"/>
      <c r="MI31" s="753"/>
      <c r="MJ31" s="753"/>
      <c r="MK31" s="757">
        <f>MG31</f>
        <v>2.5999999999999999E-2</v>
      </c>
      <c r="ML31" s="753"/>
      <c r="MM31" s="753"/>
      <c r="MN31" s="753"/>
      <c r="MO31" s="757">
        <f>MK31</f>
        <v>2.5999999999999999E-2</v>
      </c>
      <c r="MP31" s="753"/>
      <c r="MQ31" s="753"/>
      <c r="MR31" s="753"/>
      <c r="MS31" s="757">
        <f>MO31</f>
        <v>2.5999999999999999E-2</v>
      </c>
      <c r="MT31" s="753"/>
      <c r="MU31" s="753"/>
      <c r="MV31" s="753"/>
      <c r="MW31" s="757">
        <f>MS31</f>
        <v>2.5999999999999999E-2</v>
      </c>
      <c r="MX31" s="753"/>
      <c r="MY31" s="753"/>
      <c r="MZ31" s="753"/>
      <c r="NA31" s="757">
        <f>MW31</f>
        <v>2.5999999999999999E-2</v>
      </c>
      <c r="NB31" s="753"/>
      <c r="NC31" s="753"/>
      <c r="ND31" s="753"/>
      <c r="NE31" s="757">
        <f>NA31</f>
        <v>2.5999999999999999E-2</v>
      </c>
      <c r="NF31" s="753"/>
      <c r="NG31" s="753"/>
      <c r="NH31" s="753"/>
      <c r="NI31" s="757">
        <f>NE31</f>
        <v>2.5999999999999999E-2</v>
      </c>
      <c r="NJ31" s="753"/>
      <c r="NK31" s="753"/>
      <c r="NL31" s="753"/>
      <c r="NM31" s="757">
        <f>NI31</f>
        <v>2.5999999999999999E-2</v>
      </c>
      <c r="NN31" s="753"/>
      <c r="NO31" s="753"/>
      <c r="NP31" s="753"/>
      <c r="NQ31" s="757">
        <f>NM31</f>
        <v>2.5999999999999999E-2</v>
      </c>
      <c r="NR31" s="753"/>
      <c r="NS31" s="753"/>
      <c r="NT31" s="753"/>
      <c r="NU31" s="757">
        <f>NQ31</f>
        <v>2.5999999999999999E-2</v>
      </c>
      <c r="NV31" s="753"/>
      <c r="NW31" s="753"/>
      <c r="NX31" s="753"/>
      <c r="NY31" s="757">
        <f>NU31</f>
        <v>2.5999999999999999E-2</v>
      </c>
      <c r="NZ31" s="753"/>
      <c r="OA31" s="753"/>
      <c r="OB31" s="753"/>
      <c r="OC31" s="757">
        <f>NY31</f>
        <v>2.5999999999999999E-2</v>
      </c>
      <c r="OD31" s="753"/>
      <c r="OE31" s="753"/>
      <c r="OF31" s="753"/>
      <c r="OG31" s="757">
        <f>OC31</f>
        <v>2.5999999999999999E-2</v>
      </c>
      <c r="OH31" s="753"/>
      <c r="OI31" s="753"/>
      <c r="OJ31" s="753"/>
      <c r="OK31" s="757">
        <f>OG31</f>
        <v>2.5999999999999999E-2</v>
      </c>
      <c r="OL31" s="753"/>
      <c r="OM31" s="753"/>
      <c r="ON31" s="753"/>
      <c r="OO31" s="757">
        <f>OK31</f>
        <v>2.5999999999999999E-2</v>
      </c>
      <c r="OP31" s="753"/>
      <c r="OQ31" s="753"/>
      <c r="OR31" s="753"/>
      <c r="OS31" s="757">
        <f>OO31</f>
        <v>2.5999999999999999E-2</v>
      </c>
      <c r="OT31" s="753"/>
      <c r="OU31" s="753"/>
      <c r="OV31" s="753"/>
      <c r="OW31" s="757">
        <f>OS31</f>
        <v>2.5999999999999999E-2</v>
      </c>
      <c r="OX31" s="753"/>
      <c r="OY31" s="753"/>
      <c r="OZ31" s="753"/>
      <c r="PA31" s="757">
        <f>OW31</f>
        <v>2.5999999999999999E-2</v>
      </c>
      <c r="PB31" s="753"/>
      <c r="PC31" s="753"/>
      <c r="PD31" s="753"/>
      <c r="PE31" s="757">
        <f>PA31</f>
        <v>2.5999999999999999E-2</v>
      </c>
      <c r="PF31" s="753"/>
      <c r="PG31" s="753"/>
      <c r="PH31" s="753"/>
      <c r="PI31" s="757">
        <f>PE31</f>
        <v>2.5999999999999999E-2</v>
      </c>
      <c r="PJ31" s="753"/>
      <c r="PK31" s="753"/>
      <c r="PL31" s="753"/>
      <c r="PM31" s="757">
        <f>PI31</f>
        <v>2.5999999999999999E-2</v>
      </c>
      <c r="PN31" s="753"/>
      <c r="PO31" s="753"/>
      <c r="PP31" s="753"/>
      <c r="PQ31" s="757">
        <f>PM31</f>
        <v>2.5999999999999999E-2</v>
      </c>
      <c r="PR31" s="753"/>
      <c r="PS31" s="753"/>
      <c r="PT31" s="753"/>
      <c r="PU31" s="757">
        <f>PQ31</f>
        <v>2.5999999999999999E-2</v>
      </c>
      <c r="PV31" s="753"/>
      <c r="PW31" s="753"/>
      <c r="PX31" s="753"/>
      <c r="PY31" s="757">
        <f>PU31</f>
        <v>2.5999999999999999E-2</v>
      </c>
      <c r="PZ31" s="753"/>
      <c r="QA31" s="753"/>
      <c r="QB31" s="753"/>
      <c r="QC31" s="757">
        <f>PY31</f>
        <v>2.5999999999999999E-2</v>
      </c>
      <c r="QD31" s="753"/>
      <c r="QE31" s="753"/>
      <c r="QF31" s="753"/>
      <c r="QG31" s="757">
        <f>QC31</f>
        <v>2.5999999999999999E-2</v>
      </c>
      <c r="QH31" s="753"/>
      <c r="QI31" s="753"/>
      <c r="QJ31" s="753"/>
      <c r="QK31" s="757">
        <f>QG31</f>
        <v>2.5999999999999999E-2</v>
      </c>
      <c r="QL31" s="753"/>
      <c r="QM31" s="753"/>
      <c r="QN31" s="753"/>
      <c r="QO31" s="757">
        <f>QK31</f>
        <v>2.5999999999999999E-2</v>
      </c>
      <c r="QP31" s="753"/>
      <c r="QQ31" s="753"/>
      <c r="QR31" s="753"/>
      <c r="QS31" s="757">
        <f>QO31</f>
        <v>2.5999999999999999E-2</v>
      </c>
      <c r="QT31" s="753"/>
      <c r="QU31" s="753"/>
      <c r="QV31" s="753"/>
      <c r="QW31" s="757">
        <f>QS31</f>
        <v>2.5999999999999999E-2</v>
      </c>
      <c r="QX31" s="753"/>
      <c r="QY31" s="753"/>
      <c r="QZ31" s="753"/>
      <c r="RA31" s="757">
        <f>QW31</f>
        <v>2.5999999999999999E-2</v>
      </c>
      <c r="RB31" s="753"/>
      <c r="RC31" s="753"/>
      <c r="RD31" s="753"/>
      <c r="RE31" s="757">
        <f>RA31</f>
        <v>2.5999999999999999E-2</v>
      </c>
      <c r="RF31" s="753"/>
      <c r="RG31" s="753"/>
      <c r="RH31" s="753"/>
      <c r="RI31" s="757">
        <f>RE31</f>
        <v>2.5999999999999999E-2</v>
      </c>
      <c r="RJ31" s="753"/>
      <c r="RK31" s="753"/>
      <c r="RL31" s="753"/>
      <c r="RM31" s="757">
        <f>RI31</f>
        <v>2.5999999999999999E-2</v>
      </c>
      <c r="RN31" s="753"/>
      <c r="RO31" s="753"/>
      <c r="RP31" s="753"/>
      <c r="RQ31" s="757">
        <f>RM31</f>
        <v>2.5999999999999999E-2</v>
      </c>
      <c r="RR31" s="753"/>
      <c r="RS31" s="753"/>
      <c r="RT31" s="753"/>
      <c r="RU31" s="757">
        <f>RQ31</f>
        <v>2.5999999999999999E-2</v>
      </c>
      <c r="RV31" s="753"/>
      <c r="RW31" s="753"/>
      <c r="RX31" s="753"/>
      <c r="RY31" s="757">
        <f>RU31</f>
        <v>2.5999999999999999E-2</v>
      </c>
      <c r="RZ31" s="753"/>
      <c r="SA31" s="753"/>
    </row>
    <row r="32" spans="1:497" s="521" customFormat="1">
      <c r="A32" s="685"/>
      <c r="B32" s="872"/>
      <c r="C32" s="872"/>
      <c r="D32" s="685"/>
      <c r="E32" s="685"/>
      <c r="F32" s="685"/>
      <c r="G32" s="685"/>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c r="AH32" s="685"/>
      <c r="AI32" s="685"/>
      <c r="AJ32" s="685"/>
      <c r="AK32" s="685"/>
      <c r="AL32" s="685"/>
      <c r="AM32" s="685"/>
      <c r="AN32" s="685"/>
      <c r="AO32" s="685"/>
      <c r="AP32" s="685"/>
      <c r="AQ32" s="685"/>
      <c r="AR32" s="685"/>
      <c r="AS32" s="685"/>
      <c r="AT32" s="685"/>
      <c r="AU32" s="685"/>
      <c r="AV32" s="685"/>
      <c r="AW32" s="685"/>
      <c r="AX32" s="685"/>
      <c r="AY32" s="685"/>
      <c r="AZ32" s="685"/>
      <c r="BA32" s="685"/>
      <c r="BB32" s="685"/>
      <c r="BC32" s="685"/>
      <c r="BD32" s="685"/>
      <c r="BE32" s="685"/>
      <c r="BF32" s="685"/>
      <c r="BG32" s="685"/>
      <c r="BH32" s="685"/>
      <c r="BI32" s="685"/>
      <c r="BJ32" s="685"/>
      <c r="BK32" s="685"/>
      <c r="BL32" s="685"/>
      <c r="BM32" s="685"/>
      <c r="BN32" s="685"/>
      <c r="BO32" s="685"/>
      <c r="BP32" s="685"/>
      <c r="BQ32" s="685"/>
      <c r="BR32" s="685"/>
      <c r="BS32" s="685"/>
      <c r="BT32" s="685"/>
      <c r="BU32" s="685"/>
      <c r="BV32" s="685"/>
      <c r="BW32" s="685"/>
      <c r="BX32" s="685"/>
      <c r="BY32" s="685"/>
      <c r="BZ32" s="685"/>
      <c r="CA32" s="685"/>
      <c r="CB32" s="685"/>
      <c r="CC32" s="685"/>
      <c r="CD32" s="685"/>
      <c r="CE32" s="685"/>
      <c r="CF32" s="685"/>
      <c r="CG32" s="685"/>
      <c r="CH32" s="685"/>
      <c r="CI32" s="685"/>
      <c r="CJ32" s="685"/>
      <c r="CK32" s="685"/>
      <c r="CL32" s="685"/>
      <c r="CM32" s="685"/>
      <c r="CN32" s="685"/>
      <c r="CO32" s="685"/>
      <c r="CP32" s="685"/>
      <c r="CQ32" s="685"/>
      <c r="CR32" s="685"/>
      <c r="CS32" s="685"/>
      <c r="CT32" s="685"/>
      <c r="CU32" s="685"/>
      <c r="CV32" s="685"/>
      <c r="CW32" s="685"/>
      <c r="CX32" s="685"/>
      <c r="CY32" s="808"/>
      <c r="CZ32" s="693"/>
      <c r="DA32" s="621"/>
      <c r="DB32" s="685"/>
      <c r="DC32" s="685"/>
      <c r="DD32" s="685"/>
      <c r="DE32" s="685"/>
      <c r="DF32" s="685"/>
      <c r="DG32" s="685"/>
      <c r="DH32" s="685"/>
      <c r="DI32" s="685"/>
      <c r="DJ32" s="685"/>
      <c r="DK32" s="685"/>
      <c r="DL32" s="685"/>
      <c r="DM32" s="685"/>
      <c r="DN32" s="685"/>
      <c r="DO32" s="685"/>
      <c r="DP32" s="685"/>
      <c r="DQ32" s="685"/>
      <c r="DR32" s="685"/>
      <c r="DS32" s="685"/>
      <c r="DT32" s="685"/>
      <c r="DU32" s="685"/>
      <c r="DV32" s="685"/>
      <c r="DW32" s="685"/>
      <c r="DX32" s="685"/>
      <c r="DY32" s="685"/>
      <c r="DZ32" s="685"/>
      <c r="EA32" s="685"/>
      <c r="EB32" s="685"/>
      <c r="EC32" s="685"/>
      <c r="ED32" s="637"/>
      <c r="EE32" s="637"/>
      <c r="EF32" s="637"/>
      <c r="EG32" s="637"/>
      <c r="EH32" s="637"/>
      <c r="EI32" s="637"/>
      <c r="EJ32" s="637"/>
      <c r="EK32" s="637"/>
      <c r="EL32" s="637"/>
      <c r="EM32" s="685"/>
      <c r="EN32" s="685"/>
      <c r="EO32" s="685"/>
      <c r="EP32" s="685"/>
      <c r="EQ32" s="685"/>
      <c r="ER32" s="685"/>
      <c r="ES32" s="685"/>
      <c r="ET32" s="638"/>
      <c r="EU32" s="809"/>
      <c r="EV32" s="685"/>
      <c r="EW32" s="685"/>
      <c r="EX32" s="685"/>
      <c r="EY32" s="685"/>
      <c r="EZ32" s="685"/>
      <c r="FA32" s="685"/>
      <c r="FB32" s="638"/>
      <c r="FC32" s="809"/>
      <c r="FD32" s="685"/>
      <c r="FE32" s="747"/>
      <c r="FF32" s="685"/>
      <c r="FG32" s="685"/>
      <c r="FH32" s="685"/>
      <c r="FI32" s="685"/>
      <c r="FJ32" s="638"/>
      <c r="FK32" s="809"/>
      <c r="FL32" s="685"/>
      <c r="FM32" s="685"/>
      <c r="FN32" s="685"/>
      <c r="FO32" s="685"/>
      <c r="FP32" s="685"/>
      <c r="FQ32" s="685"/>
      <c r="FR32" s="638"/>
      <c r="FS32" s="809"/>
      <c r="FT32" s="647"/>
      <c r="FU32" s="647"/>
      <c r="FV32" s="647"/>
      <c r="FW32" s="647"/>
      <c r="FX32" s="647"/>
      <c r="FY32" s="647"/>
      <c r="FZ32" s="647"/>
      <c r="GA32" s="647"/>
      <c r="GB32" s="647"/>
      <c r="GC32" s="647"/>
      <c r="GD32" s="647"/>
      <c r="GE32" s="647"/>
      <c r="GF32" s="647"/>
      <c r="GG32" s="647"/>
      <c r="GH32" s="647"/>
      <c r="GI32" s="647"/>
      <c r="GJ32" s="647"/>
      <c r="GK32" s="647"/>
      <c r="GL32" s="647"/>
      <c r="GM32" s="647"/>
      <c r="GN32" s="647"/>
      <c r="GO32" s="647"/>
      <c r="GP32" s="647"/>
      <c r="GQ32" s="647"/>
      <c r="GR32" s="647"/>
      <c r="GS32" s="647"/>
      <c r="GT32" s="647"/>
      <c r="GU32" s="647"/>
      <c r="GV32" s="647"/>
      <c r="GW32" s="647"/>
      <c r="GX32" s="647"/>
      <c r="GY32" s="647"/>
      <c r="GZ32" s="647"/>
      <c r="HA32" s="647"/>
      <c r="HB32" s="647"/>
      <c r="HC32" s="647"/>
      <c r="HD32" s="647"/>
      <c r="HE32" s="647"/>
      <c r="HF32" s="647"/>
      <c r="HG32" s="647"/>
      <c r="HH32" s="647"/>
      <c r="HI32" s="647"/>
      <c r="HJ32" s="647"/>
      <c r="HK32" s="647"/>
      <c r="HL32" s="647"/>
      <c r="HM32" s="647"/>
      <c r="HN32" s="647"/>
      <c r="HO32" s="647"/>
      <c r="HP32" s="647"/>
      <c r="HQ32" s="647"/>
      <c r="HR32" s="647"/>
      <c r="HS32" s="647"/>
      <c r="HT32" s="647"/>
      <c r="HU32" s="647"/>
      <c r="HV32" s="647"/>
      <c r="HW32" s="647"/>
      <c r="HX32" s="647"/>
      <c r="HY32" s="647"/>
      <c r="HZ32" s="647"/>
      <c r="IA32" s="647"/>
      <c r="IB32" s="647"/>
      <c r="IC32" s="647"/>
      <c r="ID32" s="647"/>
      <c r="IE32" s="647"/>
      <c r="IF32" s="647"/>
      <c r="IG32" s="647"/>
      <c r="IH32" s="647"/>
      <c r="II32" s="647"/>
      <c r="IJ32" s="647"/>
      <c r="IK32" s="647"/>
      <c r="IL32" s="647"/>
      <c r="IM32" s="647"/>
      <c r="IN32" s="647"/>
      <c r="IO32" s="647"/>
      <c r="IP32" s="647"/>
      <c r="IQ32" s="647"/>
      <c r="IR32" s="647"/>
      <c r="IS32" s="647"/>
      <c r="IT32" s="647"/>
      <c r="IU32" s="647"/>
      <c r="IV32" s="647"/>
      <c r="IW32" s="647"/>
      <c r="IX32" s="647"/>
      <c r="IY32" s="647"/>
      <c r="IZ32" s="647"/>
      <c r="JA32" s="647"/>
      <c r="JB32" s="647"/>
      <c r="JC32" s="647"/>
      <c r="JD32" s="647"/>
      <c r="JE32" s="647"/>
      <c r="JF32" s="647"/>
      <c r="JG32" s="647"/>
      <c r="JH32" s="647"/>
      <c r="JI32" s="647"/>
      <c r="JJ32" s="647"/>
      <c r="JK32" s="647"/>
      <c r="JL32" s="647"/>
      <c r="JM32" s="647"/>
      <c r="JN32" s="647"/>
      <c r="JO32" s="647"/>
      <c r="JP32" s="647"/>
      <c r="JQ32" s="647"/>
      <c r="JR32" s="647"/>
      <c r="JS32" s="647"/>
      <c r="JT32" s="647"/>
      <c r="JU32" s="647"/>
      <c r="JV32" s="647"/>
      <c r="JW32" s="647"/>
      <c r="JX32" s="647"/>
      <c r="JY32" s="647"/>
      <c r="JZ32" s="647"/>
      <c r="KA32" s="647"/>
      <c r="KB32" s="647"/>
      <c r="KC32" s="647"/>
      <c r="KD32" s="647"/>
      <c r="KE32" s="647"/>
      <c r="KF32" s="647"/>
      <c r="KG32" s="647"/>
      <c r="KH32" s="647"/>
      <c r="KI32" s="647"/>
      <c r="KJ32" s="647"/>
      <c r="KK32" s="647"/>
      <c r="KL32" s="647"/>
      <c r="KM32" s="647"/>
      <c r="KN32" s="647"/>
      <c r="KO32" s="647"/>
      <c r="KP32" s="647"/>
      <c r="KQ32" s="647"/>
      <c r="KR32" s="647"/>
      <c r="KS32" s="647"/>
      <c r="KT32" s="647"/>
      <c r="KU32" s="647"/>
      <c r="KV32" s="647"/>
      <c r="KW32" s="647"/>
      <c r="KX32" s="647"/>
      <c r="KY32" s="647"/>
      <c r="KZ32" s="647"/>
      <c r="LA32" s="647"/>
      <c r="LB32" s="647"/>
      <c r="LC32" s="647"/>
      <c r="LD32" s="647"/>
      <c r="LE32" s="647"/>
      <c r="LF32" s="647"/>
      <c r="LG32" s="647"/>
      <c r="LH32" s="647"/>
      <c r="LI32" s="647"/>
      <c r="LJ32" s="647"/>
      <c r="LK32" s="647"/>
      <c r="LL32" s="647"/>
      <c r="LM32" s="647"/>
      <c r="LN32" s="647"/>
      <c r="LO32" s="647"/>
      <c r="LP32" s="647"/>
      <c r="LQ32" s="647"/>
      <c r="LR32" s="647"/>
      <c r="LS32" s="647"/>
      <c r="LT32" s="647"/>
      <c r="LU32" s="647"/>
      <c r="LV32" s="647"/>
      <c r="LW32" s="647"/>
      <c r="LX32" s="647"/>
      <c r="LY32" s="647"/>
      <c r="LZ32" s="647"/>
      <c r="MA32" s="647"/>
      <c r="MB32" s="647"/>
      <c r="MC32" s="647"/>
      <c r="MD32" s="647"/>
      <c r="ME32" s="647"/>
      <c r="MF32" s="647"/>
      <c r="MG32" s="647"/>
      <c r="MH32" s="647"/>
      <c r="MI32" s="647"/>
      <c r="MJ32" s="647"/>
      <c r="MK32" s="647"/>
      <c r="ML32" s="647"/>
      <c r="MM32" s="647"/>
      <c r="MN32" s="647"/>
      <c r="MO32" s="647"/>
      <c r="MP32" s="647"/>
      <c r="MQ32" s="647"/>
      <c r="MR32" s="647"/>
      <c r="MS32" s="647"/>
      <c r="MT32" s="647"/>
      <c r="MU32" s="647"/>
      <c r="MV32" s="647"/>
      <c r="MW32" s="647"/>
      <c r="MX32" s="647"/>
      <c r="MY32" s="647"/>
      <c r="MZ32" s="647"/>
      <c r="NA32" s="647"/>
      <c r="NB32" s="647"/>
      <c r="NC32" s="647"/>
      <c r="ND32" s="647"/>
      <c r="NE32" s="647"/>
      <c r="NF32" s="647"/>
      <c r="NG32" s="647"/>
      <c r="NH32" s="647"/>
      <c r="NI32" s="647"/>
      <c r="NJ32" s="647"/>
      <c r="NK32" s="647"/>
      <c r="NL32" s="647"/>
      <c r="NM32" s="647"/>
      <c r="NN32" s="647"/>
      <c r="NO32" s="647"/>
      <c r="NP32" s="647"/>
      <c r="NQ32" s="647"/>
      <c r="NR32" s="647"/>
      <c r="NS32" s="647"/>
      <c r="NT32" s="647"/>
      <c r="NU32" s="647"/>
      <c r="NV32" s="647"/>
      <c r="NW32" s="647"/>
      <c r="NX32" s="647"/>
      <c r="NY32" s="647"/>
      <c r="NZ32" s="647"/>
      <c r="OA32" s="647"/>
      <c r="OB32" s="647"/>
      <c r="OC32" s="647"/>
      <c r="OD32" s="647"/>
      <c r="OE32" s="647"/>
      <c r="OF32" s="647"/>
      <c r="OG32" s="647"/>
      <c r="OH32" s="647"/>
      <c r="OI32" s="647"/>
      <c r="OJ32" s="647"/>
      <c r="OK32" s="647"/>
      <c r="OL32" s="647"/>
      <c r="OM32" s="647"/>
      <c r="ON32" s="647"/>
      <c r="OO32" s="647"/>
      <c r="OP32" s="647"/>
      <c r="OQ32" s="647"/>
      <c r="OR32" s="647"/>
      <c r="OS32" s="647"/>
      <c r="OT32" s="647"/>
      <c r="OU32" s="647"/>
      <c r="OV32" s="647"/>
      <c r="OW32" s="647"/>
      <c r="OX32" s="647"/>
      <c r="OY32" s="647"/>
      <c r="OZ32" s="647"/>
      <c r="PA32" s="647"/>
      <c r="PB32" s="647"/>
      <c r="PC32" s="647"/>
      <c r="PD32" s="647"/>
      <c r="PE32" s="647"/>
      <c r="PF32" s="647"/>
      <c r="PG32" s="647"/>
      <c r="PH32" s="647"/>
      <c r="PI32" s="647"/>
      <c r="PJ32" s="647"/>
      <c r="PK32" s="647"/>
      <c r="PL32" s="647"/>
      <c r="PM32" s="647"/>
      <c r="PN32" s="647"/>
      <c r="PO32" s="647"/>
      <c r="PP32" s="647"/>
      <c r="PQ32" s="647"/>
      <c r="PR32" s="647"/>
      <c r="PS32" s="647"/>
      <c r="PT32" s="647"/>
      <c r="PU32" s="647"/>
      <c r="PV32" s="647"/>
      <c r="PW32" s="647"/>
      <c r="PX32" s="647"/>
      <c r="PY32" s="647"/>
      <c r="PZ32" s="647"/>
      <c r="QA32" s="647"/>
      <c r="QB32" s="647"/>
      <c r="QC32" s="647"/>
      <c r="QD32" s="647"/>
      <c r="QE32" s="647"/>
      <c r="QF32" s="647"/>
      <c r="QG32" s="647"/>
      <c r="QH32" s="647"/>
      <c r="QI32" s="647"/>
      <c r="QJ32" s="647"/>
      <c r="QK32" s="647"/>
      <c r="QL32" s="647"/>
      <c r="QM32" s="647"/>
      <c r="QN32" s="647"/>
      <c r="QO32" s="647"/>
      <c r="QP32" s="647"/>
      <c r="QQ32" s="647"/>
      <c r="QR32" s="647"/>
      <c r="QS32" s="647"/>
      <c r="QT32" s="647"/>
      <c r="QU32" s="647"/>
      <c r="QV32" s="647"/>
      <c r="QW32" s="647"/>
      <c r="QX32" s="647"/>
      <c r="QY32" s="647"/>
      <c r="QZ32" s="647"/>
      <c r="RA32" s="647"/>
      <c r="RB32" s="647"/>
      <c r="RC32" s="647"/>
      <c r="RD32" s="647"/>
      <c r="RE32" s="647"/>
      <c r="RF32" s="647"/>
      <c r="RG32" s="647"/>
      <c r="RH32" s="647"/>
      <c r="RI32" s="647"/>
      <c r="RJ32" s="647"/>
      <c r="RK32" s="647"/>
      <c r="RL32" s="647"/>
      <c r="RM32" s="647"/>
      <c r="RN32" s="647"/>
      <c r="RO32" s="647"/>
      <c r="RP32" s="647"/>
      <c r="RQ32" s="647"/>
      <c r="RR32" s="647"/>
      <c r="RS32" s="647"/>
      <c r="RT32" s="647"/>
      <c r="RU32" s="647"/>
      <c r="RV32" s="647"/>
      <c r="RW32" s="647"/>
      <c r="RX32" s="647"/>
      <c r="RY32" s="647"/>
      <c r="RZ32" s="647"/>
      <c r="SA32" s="647"/>
    </row>
    <row r="33" spans="1:531">
      <c r="A33" s="685"/>
      <c r="B33" s="872"/>
      <c r="C33" s="872"/>
      <c r="D33" s="685"/>
      <c r="E33" s="685"/>
      <c r="F33" s="685"/>
      <c r="G33" s="685"/>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5"/>
      <c r="AY33" s="685"/>
      <c r="AZ33" s="685"/>
      <c r="BA33" s="685"/>
      <c r="BB33" s="685"/>
      <c r="BC33" s="685"/>
      <c r="BD33" s="685"/>
      <c r="BE33" s="685"/>
      <c r="BF33" s="685"/>
      <c r="BG33" s="685"/>
      <c r="BH33" s="685"/>
      <c r="BI33" s="685"/>
      <c r="BJ33" s="685"/>
      <c r="BK33" s="685"/>
      <c r="BL33" s="685"/>
      <c r="BM33" s="685"/>
      <c r="BN33" s="685"/>
      <c r="BO33" s="685"/>
      <c r="BP33" s="685"/>
      <c r="BQ33" s="685"/>
      <c r="BR33" s="685"/>
      <c r="BS33" s="685"/>
      <c r="BT33" s="685"/>
      <c r="BU33" s="685"/>
      <c r="BV33" s="685"/>
      <c r="BW33" s="685"/>
      <c r="BX33" s="685"/>
      <c r="BY33" s="685"/>
      <c r="BZ33" s="685"/>
      <c r="CA33" s="685"/>
      <c r="CB33" s="685"/>
      <c r="CC33" s="685"/>
      <c r="CD33" s="685"/>
      <c r="CE33" s="685"/>
      <c r="CF33" s="685"/>
      <c r="CG33" s="685"/>
      <c r="CH33" s="685"/>
      <c r="CI33" s="685"/>
      <c r="CJ33" s="685"/>
      <c r="CK33" s="685"/>
      <c r="CL33" s="685"/>
      <c r="CM33" s="685"/>
      <c r="CN33" s="685"/>
      <c r="CO33" s="685"/>
      <c r="CP33" s="685"/>
      <c r="CQ33" s="685"/>
      <c r="CR33" s="685"/>
      <c r="CS33" s="685"/>
      <c r="CT33" s="685"/>
      <c r="CU33" s="685"/>
      <c r="CV33" s="685"/>
      <c r="CW33" s="685"/>
      <c r="CX33" s="685"/>
      <c r="CY33" s="808"/>
      <c r="CZ33" s="693"/>
      <c r="DA33" s="621"/>
      <c r="DB33" s="685"/>
      <c r="DC33" s="685"/>
      <c r="DD33" s="685"/>
      <c r="DE33" s="685"/>
      <c r="DF33" s="685"/>
      <c r="DG33" s="685"/>
      <c r="DH33" s="685"/>
      <c r="DI33" s="685"/>
      <c r="DJ33" s="685"/>
      <c r="DK33" s="685"/>
      <c r="DL33" s="685"/>
      <c r="DM33" s="685"/>
      <c r="DN33" s="685"/>
      <c r="DO33" s="685"/>
      <c r="DP33" s="685"/>
      <c r="DQ33" s="685"/>
      <c r="DR33" s="685"/>
      <c r="DS33" s="685"/>
      <c r="DT33" s="685"/>
      <c r="DU33" s="685"/>
      <c r="DV33" s="685"/>
      <c r="DW33" s="685"/>
      <c r="DX33" s="685"/>
      <c r="DY33" s="685"/>
      <c r="DZ33" s="685"/>
      <c r="EA33" s="685"/>
      <c r="EB33" s="685"/>
      <c r="EC33" s="685"/>
      <c r="ED33" s="685"/>
      <c r="EE33" s="685"/>
      <c r="EF33" s="685"/>
      <c r="EG33" s="685"/>
      <c r="EH33" s="685"/>
      <c r="EI33" s="685"/>
      <c r="EJ33" s="685"/>
      <c r="EK33" s="685"/>
      <c r="EL33" s="685"/>
      <c r="EM33" s="685"/>
      <c r="EN33" s="685"/>
      <c r="EO33" s="685"/>
      <c r="EP33" s="685"/>
      <c r="EQ33" s="685"/>
      <c r="ER33" s="685"/>
      <c r="ES33" s="685"/>
      <c r="ET33" s="685"/>
      <c r="EU33" s="685"/>
      <c r="EV33" s="685"/>
      <c r="EW33" s="685"/>
      <c r="EX33" s="685"/>
      <c r="EY33" s="685"/>
      <c r="EZ33" s="685"/>
      <c r="FA33" s="685"/>
      <c r="FB33" s="685"/>
      <c r="FC33" s="685"/>
      <c r="FD33" s="685"/>
      <c r="FE33" s="685"/>
      <c r="FF33" s="685"/>
      <c r="FG33" s="685"/>
      <c r="FH33" s="685"/>
      <c r="FI33" s="685"/>
      <c r="FJ33" s="685"/>
      <c r="FK33" s="685"/>
      <c r="FL33" s="685"/>
      <c r="FM33" s="685"/>
      <c r="FN33" s="685"/>
      <c r="FO33" s="685"/>
      <c r="FP33" s="685"/>
      <c r="FQ33" s="685"/>
      <c r="FR33" s="685"/>
      <c r="FS33" s="685"/>
      <c r="FT33" s="647"/>
      <c r="FU33" s="647"/>
      <c r="FV33" s="647"/>
      <c r="FW33" s="647"/>
      <c r="FX33" s="647"/>
      <c r="FY33" s="647"/>
      <c r="FZ33" s="647"/>
      <c r="GA33" s="647"/>
      <c r="GB33" s="647"/>
      <c r="GC33" s="647" t="s">
        <v>1287</v>
      </c>
      <c r="GD33" s="647"/>
      <c r="GE33" s="647"/>
      <c r="GF33" s="647"/>
      <c r="GG33" s="647"/>
      <c r="GH33" s="647"/>
      <c r="GI33" s="647"/>
      <c r="GJ33" s="647"/>
      <c r="GK33" s="647"/>
      <c r="GL33" s="647"/>
      <c r="GM33" s="647"/>
      <c r="GN33" s="647"/>
      <c r="GO33" s="647"/>
      <c r="GP33" s="647"/>
      <c r="GQ33" s="647"/>
      <c r="GR33" s="647"/>
      <c r="GS33" s="647"/>
      <c r="GT33" s="647"/>
      <c r="GU33" s="647"/>
      <c r="GV33" s="647"/>
      <c r="GW33" s="647"/>
      <c r="GX33" s="647"/>
      <c r="GY33" s="647"/>
      <c r="GZ33" s="647"/>
      <c r="HA33" s="647"/>
      <c r="HB33" s="647"/>
      <c r="HC33" s="647"/>
      <c r="HD33" s="647"/>
      <c r="HE33" s="647"/>
      <c r="HF33" s="647"/>
      <c r="HG33" s="647"/>
      <c r="HH33" s="647"/>
      <c r="HI33" s="647"/>
      <c r="HJ33" s="647"/>
      <c r="HK33" s="647"/>
      <c r="HL33" s="647"/>
      <c r="HM33" s="647"/>
      <c r="HN33" s="647"/>
      <c r="HO33" s="647"/>
      <c r="HP33" s="647"/>
      <c r="HQ33" s="647"/>
      <c r="HR33" s="647"/>
      <c r="HS33" s="647"/>
      <c r="HT33" s="647"/>
      <c r="HU33" s="647"/>
      <c r="HV33" s="647"/>
      <c r="HW33" s="647"/>
      <c r="HX33" s="647"/>
      <c r="HY33" s="647"/>
      <c r="HZ33" s="647"/>
      <c r="IA33" s="647"/>
      <c r="IB33" s="647"/>
      <c r="IC33" s="647"/>
      <c r="ID33" s="647"/>
      <c r="IE33" s="647"/>
      <c r="IF33" s="647"/>
      <c r="IG33" s="647"/>
      <c r="IH33" s="647"/>
      <c r="II33" s="647"/>
      <c r="IJ33" s="647"/>
      <c r="IK33" s="647"/>
      <c r="IL33" s="647"/>
      <c r="IM33" s="647"/>
      <c r="IN33" s="647"/>
      <c r="IO33" s="647"/>
      <c r="IP33" s="647"/>
      <c r="IQ33" s="647"/>
      <c r="IR33" s="647"/>
      <c r="IS33" s="647"/>
      <c r="IT33" s="647"/>
      <c r="IU33" s="647"/>
      <c r="IV33" s="647"/>
      <c r="IW33" s="647"/>
      <c r="IX33" s="647"/>
      <c r="IY33" s="647"/>
      <c r="IZ33" s="647"/>
      <c r="JA33" s="647"/>
      <c r="JB33" s="647"/>
      <c r="JC33" s="647"/>
      <c r="JD33" s="647"/>
      <c r="JE33" s="647"/>
      <c r="JF33" s="647"/>
      <c r="JG33" s="647"/>
      <c r="JH33" s="647"/>
      <c r="JI33" s="647"/>
      <c r="JJ33" s="647"/>
      <c r="JK33" s="647"/>
      <c r="JL33" s="647"/>
      <c r="JM33" s="647"/>
      <c r="JN33" s="647"/>
      <c r="JO33" s="647"/>
      <c r="JP33" s="647"/>
      <c r="JQ33" s="647"/>
      <c r="JR33" s="647"/>
      <c r="JS33" s="647"/>
      <c r="JT33" s="647"/>
      <c r="JU33" s="647"/>
      <c r="JV33" s="647"/>
      <c r="JW33" s="647"/>
      <c r="JX33" s="647"/>
      <c r="JY33" s="647"/>
      <c r="JZ33" s="647"/>
      <c r="KA33" s="647"/>
      <c r="KB33" s="647"/>
      <c r="KC33" s="647"/>
      <c r="KD33" s="647"/>
      <c r="KE33" s="647"/>
      <c r="KF33" s="647"/>
      <c r="KG33" s="647"/>
      <c r="KH33" s="647"/>
      <c r="KI33" s="647"/>
      <c r="KJ33" s="647"/>
      <c r="KK33" s="647"/>
      <c r="KL33" s="647"/>
      <c r="KM33" s="647"/>
      <c r="KN33" s="647"/>
      <c r="KO33" s="647"/>
      <c r="KP33" s="647"/>
      <c r="KQ33" s="647"/>
      <c r="KR33" s="647"/>
      <c r="KS33" s="647"/>
      <c r="KT33" s="647"/>
      <c r="KU33" s="647"/>
      <c r="KV33" s="647"/>
      <c r="KW33" s="647"/>
      <c r="KX33" s="647"/>
      <c r="KY33" s="647"/>
      <c r="KZ33" s="647"/>
      <c r="LA33" s="647"/>
      <c r="LB33" s="647"/>
      <c r="LC33" s="647"/>
      <c r="LD33" s="647"/>
      <c r="LE33" s="647"/>
      <c r="LF33" s="647"/>
      <c r="LG33" s="647"/>
      <c r="LH33" s="647"/>
      <c r="LI33" s="647"/>
      <c r="LJ33" s="647"/>
      <c r="LK33" s="647"/>
      <c r="LL33" s="647"/>
      <c r="LM33" s="647"/>
      <c r="LN33" s="647"/>
      <c r="LO33" s="647"/>
      <c r="LP33" s="647"/>
      <c r="LQ33" s="647"/>
      <c r="LR33" s="647"/>
      <c r="LS33" s="647"/>
      <c r="LT33" s="647"/>
      <c r="LU33" s="647"/>
      <c r="LV33" s="647"/>
      <c r="LW33" s="647"/>
      <c r="LX33" s="647"/>
      <c r="LY33" s="647"/>
      <c r="LZ33" s="647"/>
      <c r="MA33" s="647"/>
      <c r="MB33" s="647"/>
      <c r="MC33" s="647"/>
      <c r="MD33" s="647"/>
      <c r="ME33" s="647"/>
      <c r="MF33" s="647"/>
      <c r="MG33" s="647"/>
      <c r="MH33" s="647"/>
      <c r="MI33" s="647"/>
      <c r="MJ33" s="647"/>
      <c r="MK33" s="647"/>
      <c r="ML33" s="647"/>
      <c r="MM33" s="647"/>
      <c r="MN33" s="647"/>
      <c r="MO33" s="647"/>
      <c r="MP33" s="647"/>
      <c r="MQ33" s="647"/>
      <c r="MR33" s="647"/>
      <c r="MS33" s="647"/>
      <c r="MT33" s="647"/>
      <c r="MU33" s="647"/>
      <c r="MV33" s="647"/>
      <c r="MW33" s="647"/>
      <c r="MX33" s="647"/>
      <c r="MY33" s="647"/>
      <c r="MZ33" s="647"/>
      <c r="NA33" s="647"/>
      <c r="NB33" s="647"/>
      <c r="NC33" s="647"/>
      <c r="ND33" s="647"/>
      <c r="NE33" s="647"/>
      <c r="NF33" s="647"/>
      <c r="NG33" s="647"/>
      <c r="NH33" s="647"/>
      <c r="NI33" s="647"/>
      <c r="NJ33" s="647"/>
      <c r="NK33" s="647"/>
      <c r="NL33" s="647"/>
      <c r="NM33" s="647"/>
      <c r="NN33" s="647"/>
      <c r="NO33" s="647"/>
      <c r="NP33" s="647"/>
      <c r="NQ33" s="647"/>
      <c r="NR33" s="647"/>
      <c r="NS33" s="647"/>
      <c r="NT33" s="647"/>
      <c r="NU33" s="647"/>
      <c r="NV33" s="647"/>
      <c r="NW33" s="647"/>
      <c r="NX33" s="647"/>
      <c r="NY33" s="647"/>
      <c r="NZ33" s="647"/>
      <c r="OA33" s="647"/>
      <c r="OB33" s="647"/>
      <c r="OC33" s="647"/>
      <c r="OD33" s="647"/>
      <c r="OE33" s="647"/>
      <c r="OF33" s="647"/>
      <c r="OG33" s="647"/>
      <c r="OH33" s="647"/>
      <c r="OI33" s="647"/>
      <c r="OJ33" s="647"/>
      <c r="OK33" s="647"/>
      <c r="OL33" s="647"/>
      <c r="OM33" s="647"/>
      <c r="ON33" s="647"/>
      <c r="OO33" s="647"/>
      <c r="OP33" s="647"/>
      <c r="OQ33" s="647"/>
      <c r="OR33" s="647"/>
      <c r="OS33" s="647"/>
      <c r="OT33" s="647"/>
      <c r="OU33" s="647"/>
      <c r="OV33" s="647"/>
      <c r="OW33" s="647"/>
      <c r="OX33" s="647"/>
      <c r="OY33" s="647"/>
      <c r="OZ33" s="647"/>
      <c r="PA33" s="647"/>
      <c r="PB33" s="647"/>
      <c r="PC33" s="647"/>
      <c r="PD33" s="647"/>
      <c r="PE33" s="647"/>
      <c r="PF33" s="647"/>
      <c r="PG33" s="647"/>
      <c r="PH33" s="647"/>
      <c r="PI33" s="647"/>
      <c r="PJ33" s="647"/>
      <c r="PK33" s="647"/>
      <c r="PL33" s="647"/>
      <c r="PM33" s="647"/>
      <c r="PN33" s="647"/>
      <c r="PO33" s="647"/>
      <c r="PP33" s="647"/>
      <c r="PQ33" s="647"/>
      <c r="PR33" s="647"/>
      <c r="PS33" s="647"/>
      <c r="PT33" s="647"/>
      <c r="PU33" s="647"/>
      <c r="PV33" s="647"/>
      <c r="PW33" s="647"/>
      <c r="PX33" s="647"/>
      <c r="PY33" s="647"/>
      <c r="PZ33" s="647"/>
      <c r="QA33" s="647"/>
      <c r="QB33" s="647"/>
      <c r="QC33" s="647"/>
      <c r="QD33" s="647"/>
      <c r="QE33" s="647"/>
      <c r="QF33" s="647"/>
      <c r="QG33" s="647"/>
      <c r="QH33" s="647"/>
      <c r="QI33" s="647"/>
      <c r="QJ33" s="647"/>
      <c r="QK33" s="647"/>
      <c r="QL33" s="647"/>
      <c r="QM33" s="647"/>
      <c r="QN33" s="647"/>
      <c r="QO33" s="647"/>
      <c r="QP33" s="647"/>
      <c r="QQ33" s="647"/>
      <c r="QR33" s="647"/>
      <c r="QS33" s="647"/>
      <c r="QT33" s="647"/>
      <c r="QU33" s="647"/>
      <c r="QV33" s="647"/>
      <c r="QW33" s="647"/>
      <c r="QX33" s="647"/>
      <c r="QY33" s="647"/>
      <c r="QZ33" s="647"/>
      <c r="RA33" s="647"/>
      <c r="RB33" s="647"/>
      <c r="RC33" s="647"/>
      <c r="RD33" s="647"/>
      <c r="RE33" s="647"/>
      <c r="RF33" s="647"/>
      <c r="RG33" s="647"/>
      <c r="RH33" s="647"/>
      <c r="RI33" s="647"/>
      <c r="RJ33" s="647"/>
      <c r="RK33" s="647"/>
      <c r="RL33" s="647"/>
      <c r="RM33" s="647"/>
      <c r="RN33" s="647"/>
      <c r="RO33" s="647"/>
      <c r="RP33" s="647"/>
      <c r="RQ33" s="647"/>
      <c r="RR33" s="647"/>
      <c r="RS33" s="647"/>
      <c r="RT33" s="647"/>
      <c r="RU33" s="647"/>
      <c r="RV33" s="647"/>
      <c r="RW33" s="647"/>
      <c r="RX33" s="647"/>
      <c r="RY33" s="647"/>
      <c r="RZ33" s="647"/>
      <c r="SA33" s="647"/>
    </row>
    <row r="34" spans="1:531">
      <c r="A34" s="685"/>
      <c r="B34" s="872"/>
      <c r="C34" s="872"/>
      <c r="D34" s="685"/>
      <c r="E34" s="685"/>
      <c r="F34" s="685"/>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5"/>
      <c r="AY34" s="685"/>
      <c r="AZ34" s="685"/>
      <c r="BA34" s="685"/>
      <c r="BB34" s="685"/>
      <c r="BC34" s="685"/>
      <c r="BD34" s="685"/>
      <c r="BE34" s="685"/>
      <c r="BF34" s="685"/>
      <c r="BG34" s="685"/>
      <c r="BH34" s="685"/>
      <c r="BI34" s="685"/>
      <c r="BJ34" s="685"/>
      <c r="BK34" s="685"/>
      <c r="BL34" s="685"/>
      <c r="BM34" s="685"/>
      <c r="BN34" s="685"/>
      <c r="BO34" s="685"/>
      <c r="BP34" s="685"/>
      <c r="BQ34" s="685"/>
      <c r="BR34" s="685"/>
      <c r="BS34" s="685"/>
      <c r="BT34" s="685"/>
      <c r="BU34" s="685"/>
      <c r="BV34" s="685"/>
      <c r="BW34" s="685"/>
      <c r="BX34" s="685"/>
      <c r="BY34" s="685"/>
      <c r="BZ34" s="685"/>
      <c r="CA34" s="685"/>
      <c r="CB34" s="685"/>
      <c r="CC34" s="685"/>
      <c r="CD34" s="685"/>
      <c r="CE34" s="685"/>
      <c r="CF34" s="685"/>
      <c r="CG34" s="685"/>
      <c r="CH34" s="685"/>
      <c r="CI34" s="685"/>
      <c r="CJ34" s="685"/>
      <c r="CK34" s="685"/>
      <c r="CL34" s="685"/>
      <c r="CM34" s="685"/>
      <c r="CN34" s="685"/>
      <c r="CO34" s="685"/>
      <c r="CP34" s="685"/>
      <c r="CQ34" s="685"/>
      <c r="CR34" s="685"/>
      <c r="CS34" s="685"/>
      <c r="CT34" s="685"/>
      <c r="CU34" s="685"/>
      <c r="CV34" s="685"/>
      <c r="CW34" s="685"/>
      <c r="CX34" s="685"/>
      <c r="CY34" s="808"/>
      <c r="CZ34" s="693"/>
      <c r="DA34" s="621"/>
      <c r="DB34" s="685"/>
      <c r="DC34" s="685"/>
      <c r="DD34" s="685"/>
      <c r="DE34" s="685"/>
      <c r="DF34" s="685"/>
      <c r="DG34" s="685"/>
      <c r="DH34" s="685"/>
      <c r="DI34" s="685"/>
      <c r="DJ34" s="685"/>
      <c r="DK34" s="685"/>
      <c r="DL34" s="685"/>
      <c r="DM34" s="685"/>
      <c r="DN34" s="685"/>
      <c r="DO34" s="685"/>
      <c r="DP34" s="685"/>
      <c r="DQ34" s="685"/>
      <c r="DR34" s="685"/>
      <c r="DS34" s="685"/>
      <c r="DT34" s="685"/>
      <c r="DU34" s="685"/>
      <c r="DV34" s="685"/>
      <c r="DW34" s="685"/>
      <c r="DX34" s="685"/>
      <c r="DY34" s="685"/>
      <c r="DZ34" s="685"/>
      <c r="EA34" s="685"/>
      <c r="EB34" s="685"/>
      <c r="EC34" s="685"/>
      <c r="ED34" s="685"/>
      <c r="EE34" s="685"/>
      <c r="EF34" s="685"/>
      <c r="EG34" s="685"/>
      <c r="EH34" s="685"/>
      <c r="EI34" s="685"/>
      <c r="EJ34" s="685"/>
      <c r="EK34" s="685"/>
      <c r="EL34" s="685"/>
      <c r="EM34" s="685"/>
      <c r="EN34" s="685"/>
      <c r="EO34" s="685"/>
      <c r="EP34" s="685"/>
      <c r="EQ34" s="685"/>
      <c r="ER34" s="685"/>
      <c r="ES34" s="685"/>
      <c r="ET34" s="685"/>
      <c r="EU34" s="685"/>
      <c r="EV34" s="685"/>
      <c r="EW34" s="685"/>
      <c r="EX34" s="685"/>
      <c r="EY34" s="685"/>
      <c r="EZ34" s="685"/>
      <c r="FA34" s="685"/>
      <c r="FB34" s="685"/>
      <c r="FC34" s="685"/>
      <c r="FD34" s="685"/>
      <c r="FE34" s="685"/>
      <c r="FF34" s="685"/>
      <c r="FG34" s="685"/>
      <c r="FH34" s="685"/>
      <c r="FI34" s="685"/>
      <c r="FJ34" s="685"/>
      <c r="FK34" s="685"/>
      <c r="FL34" s="685"/>
      <c r="FM34" s="685"/>
      <c r="FN34" s="685"/>
      <c r="FO34" s="685"/>
      <c r="FP34" s="685"/>
      <c r="FQ34" s="685"/>
      <c r="FR34" s="685"/>
      <c r="FS34" s="685"/>
      <c r="FT34" s="647"/>
      <c r="FU34" s="647"/>
      <c r="FV34" s="647"/>
      <c r="FW34" s="647"/>
      <c r="FX34" s="647"/>
      <c r="FY34" s="647"/>
      <c r="FZ34" s="647"/>
      <c r="GA34" s="647"/>
      <c r="GB34" s="647"/>
      <c r="GC34" s="647"/>
      <c r="GD34" s="647"/>
      <c r="GE34" s="647"/>
      <c r="GF34" s="647"/>
      <c r="GG34" s="647"/>
      <c r="GH34" s="647"/>
      <c r="GI34" s="647"/>
      <c r="GJ34" s="647"/>
      <c r="GK34" s="647"/>
      <c r="GL34" s="647"/>
      <c r="GM34" s="647"/>
      <c r="GN34" s="647"/>
      <c r="GO34" s="647"/>
      <c r="GP34" s="647"/>
      <c r="GQ34" s="647"/>
      <c r="GR34" s="647"/>
      <c r="GS34" s="647"/>
      <c r="GT34" s="647"/>
      <c r="GU34" s="647"/>
      <c r="GV34" s="647"/>
      <c r="GW34" s="647"/>
      <c r="GX34" s="647"/>
      <c r="GY34" s="647"/>
      <c r="GZ34" s="647"/>
      <c r="HA34" s="647"/>
      <c r="HB34" s="647"/>
      <c r="HC34" s="647"/>
      <c r="HD34" s="647"/>
      <c r="HE34" s="647"/>
      <c r="HF34" s="647"/>
      <c r="HG34" s="647"/>
      <c r="HH34" s="647"/>
      <c r="HI34" s="647"/>
      <c r="HJ34" s="647"/>
      <c r="HK34" s="647"/>
      <c r="HL34" s="647"/>
      <c r="HM34" s="647"/>
      <c r="HN34" s="647"/>
      <c r="HO34" s="647"/>
      <c r="HP34" s="647"/>
      <c r="HQ34" s="647"/>
      <c r="HR34" s="647"/>
      <c r="HS34" s="647"/>
      <c r="HT34" s="647"/>
      <c r="HU34" s="647"/>
      <c r="HV34" s="647"/>
      <c r="HW34" s="647"/>
      <c r="HX34" s="647"/>
      <c r="HY34" s="647"/>
      <c r="HZ34" s="647"/>
      <c r="IA34" s="647"/>
      <c r="IB34" s="647"/>
      <c r="IC34" s="647"/>
      <c r="ID34" s="647"/>
      <c r="IE34" s="647"/>
      <c r="IF34" s="647"/>
      <c r="IG34" s="647"/>
      <c r="IH34" s="647"/>
      <c r="II34" s="647"/>
      <c r="IJ34" s="647"/>
      <c r="IK34" s="647"/>
      <c r="IL34" s="647"/>
      <c r="IM34" s="647"/>
      <c r="IN34" s="647"/>
      <c r="IO34" s="647"/>
      <c r="IP34" s="647"/>
      <c r="IQ34" s="647"/>
      <c r="IR34" s="647"/>
      <c r="IS34" s="647"/>
      <c r="IT34" s="647"/>
      <c r="IU34" s="647"/>
      <c r="IV34" s="647"/>
      <c r="IW34" s="647"/>
      <c r="IX34" s="647"/>
      <c r="IY34" s="647"/>
      <c r="IZ34" s="647"/>
      <c r="JA34" s="647"/>
      <c r="JB34" s="647"/>
      <c r="JC34" s="647"/>
      <c r="JD34" s="647"/>
      <c r="JE34" s="647"/>
      <c r="JF34" s="647"/>
      <c r="JG34" s="647"/>
      <c r="JH34" s="647"/>
      <c r="JI34" s="647"/>
      <c r="JJ34" s="647"/>
      <c r="JK34" s="647"/>
      <c r="JL34" s="647"/>
      <c r="JM34" s="647"/>
      <c r="JN34" s="647"/>
      <c r="JO34" s="647"/>
      <c r="JP34" s="647"/>
      <c r="JQ34" s="647"/>
      <c r="JR34" s="647"/>
      <c r="JS34" s="647"/>
      <c r="JT34" s="647"/>
      <c r="JU34" s="647"/>
      <c r="JV34" s="647"/>
      <c r="JW34" s="647"/>
      <c r="JX34" s="647"/>
      <c r="JY34" s="647"/>
      <c r="JZ34" s="647"/>
      <c r="KA34" s="647"/>
      <c r="KB34" s="647"/>
      <c r="KC34" s="647"/>
      <c r="KD34" s="647"/>
      <c r="KE34" s="647"/>
      <c r="KF34" s="647"/>
      <c r="KG34" s="647"/>
      <c r="KH34" s="647"/>
      <c r="KI34" s="647"/>
      <c r="KJ34" s="647"/>
      <c r="KK34" s="647"/>
      <c r="KL34" s="647"/>
      <c r="KM34" s="647"/>
      <c r="KN34" s="647"/>
      <c r="KO34" s="647"/>
      <c r="KP34" s="647"/>
      <c r="KQ34" s="647"/>
      <c r="KR34" s="647"/>
      <c r="KS34" s="647"/>
      <c r="KT34" s="647"/>
      <c r="KU34" s="647"/>
      <c r="KV34" s="647"/>
      <c r="KW34" s="647"/>
      <c r="KX34" s="647"/>
      <c r="KY34" s="647"/>
      <c r="KZ34" s="647"/>
      <c r="LA34" s="647"/>
      <c r="LB34" s="647"/>
      <c r="LC34" s="647"/>
      <c r="LD34" s="647"/>
      <c r="LE34" s="647"/>
      <c r="LF34" s="647"/>
      <c r="LG34" s="647"/>
      <c r="LH34" s="647"/>
      <c r="LI34" s="647"/>
      <c r="LJ34" s="647"/>
      <c r="LK34" s="647"/>
      <c r="LL34" s="647"/>
      <c r="LM34" s="647"/>
      <c r="LN34" s="647"/>
      <c r="LO34" s="647"/>
      <c r="LP34" s="647"/>
      <c r="LQ34" s="647"/>
      <c r="LR34" s="647"/>
      <c r="LS34" s="647"/>
      <c r="LT34" s="647"/>
      <c r="LU34" s="647"/>
      <c r="LV34" s="647"/>
      <c r="LW34" s="647"/>
      <c r="LX34" s="647"/>
      <c r="LY34" s="647"/>
      <c r="LZ34" s="647"/>
      <c r="MA34" s="647"/>
      <c r="MB34" s="647"/>
      <c r="MC34" s="647"/>
      <c r="MD34" s="647"/>
      <c r="ME34" s="647"/>
      <c r="MF34" s="647"/>
      <c r="MG34" s="647"/>
      <c r="MH34" s="647"/>
      <c r="MI34" s="647"/>
      <c r="MJ34" s="647"/>
      <c r="MK34" s="647"/>
      <c r="ML34" s="647"/>
      <c r="MM34" s="647"/>
      <c r="MN34" s="647"/>
      <c r="MO34" s="647"/>
      <c r="MP34" s="647"/>
      <c r="MQ34" s="647"/>
      <c r="MR34" s="647"/>
      <c r="MS34" s="647"/>
      <c r="MT34" s="647"/>
      <c r="MU34" s="647"/>
      <c r="MV34" s="647"/>
      <c r="MW34" s="647"/>
      <c r="MX34" s="647"/>
      <c r="MY34" s="647"/>
      <c r="MZ34" s="647"/>
      <c r="NA34" s="647"/>
      <c r="NB34" s="647"/>
      <c r="NC34" s="647"/>
      <c r="ND34" s="647"/>
      <c r="NE34" s="647"/>
      <c r="NF34" s="647"/>
      <c r="NG34" s="647"/>
      <c r="NH34" s="647"/>
      <c r="NI34" s="647"/>
      <c r="NJ34" s="647"/>
      <c r="NK34" s="647"/>
      <c r="NL34" s="647"/>
      <c r="NM34" s="647"/>
      <c r="NN34" s="647"/>
      <c r="NO34" s="647"/>
      <c r="NP34" s="647"/>
      <c r="NQ34" s="647"/>
      <c r="NR34" s="647"/>
      <c r="NS34" s="647"/>
      <c r="NT34" s="647"/>
      <c r="NU34" s="647"/>
      <c r="NV34" s="647"/>
      <c r="NW34" s="647"/>
      <c r="NX34" s="647"/>
      <c r="NY34" s="647"/>
      <c r="NZ34" s="647"/>
      <c r="OA34" s="647"/>
      <c r="OB34" s="647"/>
      <c r="OC34" s="647"/>
      <c r="OD34" s="647"/>
      <c r="OE34" s="647"/>
      <c r="OF34" s="647"/>
      <c r="OG34" s="647"/>
      <c r="OH34" s="647"/>
      <c r="OI34" s="647"/>
      <c r="OJ34" s="647"/>
      <c r="OK34" s="647"/>
      <c r="OL34" s="647"/>
      <c r="OM34" s="647"/>
      <c r="ON34" s="647"/>
      <c r="OO34" s="647"/>
      <c r="OP34" s="647"/>
      <c r="OQ34" s="647"/>
      <c r="OR34" s="647"/>
      <c r="OS34" s="647"/>
      <c r="OT34" s="647"/>
      <c r="OU34" s="647"/>
      <c r="OV34" s="647"/>
      <c r="OW34" s="647"/>
      <c r="OX34" s="647"/>
      <c r="OY34" s="647"/>
      <c r="OZ34" s="647"/>
      <c r="PA34" s="647"/>
      <c r="PB34" s="647"/>
      <c r="PC34" s="647"/>
      <c r="PD34" s="647"/>
      <c r="PE34" s="647"/>
      <c r="PF34" s="647"/>
      <c r="PG34" s="647"/>
      <c r="PH34" s="647"/>
      <c r="PI34" s="647"/>
      <c r="PJ34" s="647"/>
      <c r="PK34" s="647"/>
      <c r="PL34" s="647"/>
      <c r="PM34" s="647"/>
      <c r="PN34" s="647"/>
      <c r="PO34" s="647"/>
      <c r="PP34" s="647"/>
      <c r="PQ34" s="647"/>
      <c r="PR34" s="647"/>
      <c r="PS34" s="647"/>
      <c r="PT34" s="647"/>
      <c r="PU34" s="647"/>
      <c r="PV34" s="647"/>
      <c r="PW34" s="647"/>
      <c r="PX34" s="647"/>
      <c r="PY34" s="647"/>
      <c r="PZ34" s="647"/>
      <c r="QA34" s="647"/>
      <c r="QB34" s="647"/>
      <c r="QC34" s="647"/>
      <c r="QD34" s="647"/>
      <c r="QE34" s="647"/>
      <c r="QF34" s="647"/>
      <c r="QG34" s="647"/>
      <c r="QH34" s="647"/>
      <c r="QI34" s="647"/>
      <c r="QJ34" s="647"/>
      <c r="QK34" s="647"/>
      <c r="QL34" s="647"/>
      <c r="QM34" s="647"/>
      <c r="QN34" s="647"/>
      <c r="QO34" s="647"/>
      <c r="QP34" s="647"/>
      <c r="QQ34" s="647"/>
      <c r="QR34" s="647"/>
      <c r="QS34" s="647"/>
      <c r="QT34" s="647"/>
      <c r="QU34" s="647"/>
      <c r="QV34" s="647"/>
      <c r="QW34" s="647"/>
      <c r="QX34" s="647"/>
      <c r="QY34" s="647"/>
      <c r="QZ34" s="647"/>
      <c r="RA34" s="647"/>
      <c r="RB34" s="647"/>
      <c r="RC34" s="647"/>
      <c r="RD34" s="647"/>
      <c r="RE34" s="647"/>
      <c r="RF34" s="647"/>
      <c r="RG34" s="647"/>
      <c r="RH34" s="647"/>
      <c r="RI34" s="647"/>
      <c r="RJ34" s="647"/>
      <c r="RK34" s="647"/>
      <c r="RL34" s="647"/>
      <c r="RM34" s="647"/>
      <c r="RN34" s="647"/>
      <c r="RO34" s="647"/>
      <c r="RP34" s="647"/>
      <c r="RQ34" s="647"/>
      <c r="RR34" s="647"/>
      <c r="RS34" s="647"/>
      <c r="RT34" s="647"/>
      <c r="RU34" s="647"/>
      <c r="RV34" s="647"/>
      <c r="RW34" s="647"/>
      <c r="RX34" s="647"/>
      <c r="RY34" s="647"/>
      <c r="RZ34" s="647"/>
      <c r="SA34" s="647"/>
    </row>
    <row r="35" spans="1:531">
      <c r="A35" s="685"/>
      <c r="B35" s="872"/>
      <c r="C35" s="872"/>
      <c r="D35" s="685"/>
      <c r="E35" s="685"/>
      <c r="F35" s="685"/>
      <c r="G35" s="685"/>
      <c r="H35" s="685"/>
      <c r="I35" s="685"/>
      <c r="J35" s="685"/>
      <c r="K35" s="685"/>
      <c r="L35" s="685"/>
      <c r="M35" s="685"/>
      <c r="N35" s="685"/>
      <c r="O35" s="685"/>
      <c r="P35" s="685"/>
      <c r="Q35" s="685"/>
      <c r="R35" s="685"/>
      <c r="S35" s="685"/>
      <c r="T35" s="685"/>
      <c r="U35" s="685"/>
      <c r="V35" s="685"/>
      <c r="W35" s="685"/>
      <c r="X35" s="685"/>
      <c r="Y35" s="685"/>
      <c r="Z35" s="685"/>
      <c r="AA35" s="685"/>
      <c r="AB35" s="685"/>
      <c r="AC35" s="685"/>
      <c r="AD35" s="685"/>
      <c r="AE35" s="685"/>
      <c r="AF35" s="685"/>
      <c r="AG35" s="685"/>
      <c r="AH35" s="685"/>
      <c r="AI35" s="685"/>
      <c r="AJ35" s="685"/>
      <c r="AK35" s="685"/>
      <c r="AL35" s="685"/>
      <c r="AM35" s="685"/>
      <c r="AN35" s="685"/>
      <c r="AO35" s="685"/>
      <c r="AP35" s="685"/>
      <c r="AQ35" s="685"/>
      <c r="AR35" s="685"/>
      <c r="AS35" s="685"/>
      <c r="AT35" s="685"/>
      <c r="AU35" s="685"/>
      <c r="AV35" s="685"/>
      <c r="AW35" s="685"/>
      <c r="AX35" s="685"/>
      <c r="AY35" s="685"/>
      <c r="AZ35" s="685"/>
      <c r="BA35" s="685"/>
      <c r="BB35" s="685"/>
      <c r="BC35" s="685"/>
      <c r="BD35" s="685"/>
      <c r="BE35" s="685"/>
      <c r="BF35" s="685"/>
      <c r="BG35" s="685"/>
      <c r="BH35" s="685"/>
      <c r="BI35" s="685"/>
      <c r="BJ35" s="685"/>
      <c r="BK35" s="685"/>
      <c r="BL35" s="685"/>
      <c r="BM35" s="685"/>
      <c r="BN35" s="685"/>
      <c r="BO35" s="685"/>
      <c r="BP35" s="685"/>
      <c r="BQ35" s="685"/>
      <c r="BR35" s="685"/>
      <c r="BS35" s="685"/>
      <c r="BT35" s="685"/>
      <c r="BU35" s="685"/>
      <c r="BV35" s="685"/>
      <c r="BW35" s="685"/>
      <c r="BX35" s="685"/>
      <c r="BY35" s="685"/>
      <c r="BZ35" s="685"/>
      <c r="CA35" s="685"/>
      <c r="CB35" s="685"/>
      <c r="CC35" s="685"/>
      <c r="CD35" s="685"/>
      <c r="CE35" s="685"/>
      <c r="CF35" s="685"/>
      <c r="CG35" s="685"/>
      <c r="CH35" s="685"/>
      <c r="CI35" s="685"/>
      <c r="CJ35" s="685"/>
      <c r="CK35" s="685"/>
      <c r="CL35" s="685"/>
      <c r="CM35" s="685"/>
      <c r="CN35" s="685"/>
      <c r="CO35" s="685"/>
      <c r="CP35" s="685"/>
      <c r="CQ35" s="685"/>
      <c r="CR35" s="685"/>
      <c r="CS35" s="685"/>
      <c r="CT35" s="685"/>
      <c r="CU35" s="685"/>
      <c r="CV35" s="685"/>
      <c r="CW35" s="685"/>
      <c r="CX35" s="685"/>
      <c r="CY35" s="808"/>
      <c r="CZ35" s="693"/>
      <c r="DA35" s="621"/>
      <c r="DB35" s="685"/>
      <c r="DC35" s="685"/>
      <c r="DD35" s="685"/>
      <c r="DE35" s="685"/>
      <c r="DF35" s="685"/>
      <c r="DG35" s="685"/>
      <c r="DH35" s="685"/>
      <c r="DI35" s="685"/>
      <c r="DJ35" s="685"/>
      <c r="DK35" s="685"/>
      <c r="DL35" s="685"/>
      <c r="DM35" s="685"/>
      <c r="DN35" s="685"/>
      <c r="DO35" s="685"/>
      <c r="DP35" s="685"/>
      <c r="DQ35" s="685"/>
      <c r="DR35" s="685"/>
      <c r="DS35" s="685"/>
      <c r="DT35" s="685"/>
      <c r="DU35" s="685"/>
      <c r="DV35" s="685"/>
      <c r="DW35" s="685"/>
      <c r="DX35" s="685"/>
      <c r="DY35" s="685"/>
      <c r="DZ35" s="685"/>
      <c r="EA35" s="685"/>
      <c r="EB35" s="685"/>
      <c r="EC35" s="685"/>
      <c r="ED35" s="685"/>
      <c r="EE35" s="685"/>
      <c r="EF35" s="685"/>
      <c r="EG35" s="685"/>
      <c r="EH35" s="685"/>
      <c r="EI35" s="685"/>
      <c r="EJ35" s="685"/>
      <c r="EK35" s="685"/>
      <c r="EL35" s="685"/>
      <c r="EM35" s="685"/>
      <c r="EN35" s="685"/>
      <c r="EO35" s="685"/>
      <c r="EP35" s="685"/>
      <c r="EQ35" s="685"/>
      <c r="ER35" s="685"/>
      <c r="ES35" s="685"/>
      <c r="ET35" s="685"/>
      <c r="EU35" s="685"/>
      <c r="EV35" s="685"/>
      <c r="EW35" s="685"/>
      <c r="EX35" s="685"/>
      <c r="EY35" s="685"/>
      <c r="EZ35" s="685"/>
      <c r="FA35" s="685"/>
      <c r="FB35" s="685"/>
      <c r="FC35" s="685"/>
      <c r="FD35" s="685"/>
      <c r="FE35" s="685"/>
      <c r="FF35" s="685"/>
      <c r="FG35" s="685"/>
      <c r="FH35" s="685"/>
      <c r="FI35" s="685"/>
      <c r="FJ35" s="685"/>
      <c r="FK35" s="685"/>
      <c r="FL35" s="685"/>
      <c r="FM35" s="685"/>
      <c r="FN35" s="685"/>
      <c r="FO35" s="685"/>
      <c r="FP35" s="685"/>
      <c r="FQ35" s="685"/>
      <c r="FR35" s="685"/>
      <c r="FS35" s="685"/>
      <c r="FT35" s="647"/>
      <c r="FU35" s="647"/>
      <c r="FV35" s="647"/>
      <c r="FW35" s="647"/>
      <c r="FX35" s="647"/>
      <c r="FY35" s="647"/>
      <c r="FZ35" s="647"/>
      <c r="GA35" s="647"/>
      <c r="GB35" s="647"/>
      <c r="GC35" s="647"/>
      <c r="GD35" s="647"/>
      <c r="GE35" s="647"/>
      <c r="GF35" s="647"/>
      <c r="GG35" s="647"/>
      <c r="GH35" s="647"/>
      <c r="GI35" s="647"/>
      <c r="GJ35" s="647"/>
      <c r="GK35" s="647"/>
      <c r="GL35" s="647"/>
      <c r="GM35" s="647"/>
      <c r="GN35" s="647"/>
      <c r="GO35" s="647"/>
      <c r="GP35" s="647"/>
      <c r="GQ35" s="647"/>
      <c r="GR35" s="647"/>
      <c r="GS35" s="647"/>
      <c r="GT35" s="647"/>
      <c r="GU35" s="647"/>
      <c r="GV35" s="647"/>
      <c r="GW35" s="647"/>
      <c r="GX35" s="647"/>
      <c r="GY35" s="647"/>
      <c r="GZ35" s="647"/>
      <c r="HA35" s="647"/>
      <c r="HB35" s="647"/>
      <c r="HC35" s="647"/>
      <c r="HD35" s="647"/>
      <c r="HE35" s="647"/>
      <c r="HF35" s="647"/>
      <c r="HG35" s="647"/>
      <c r="HH35" s="647"/>
      <c r="HI35" s="647"/>
      <c r="HJ35" s="647"/>
      <c r="HK35" s="647"/>
      <c r="HL35" s="647"/>
      <c r="HM35" s="647"/>
      <c r="HN35" s="647"/>
      <c r="HO35" s="647"/>
      <c r="HP35" s="647"/>
      <c r="HQ35" s="647"/>
      <c r="HR35" s="647"/>
      <c r="HS35" s="647"/>
      <c r="HT35" s="647"/>
      <c r="HU35" s="647"/>
      <c r="HV35" s="647"/>
      <c r="HW35" s="647"/>
      <c r="HX35" s="647"/>
      <c r="HY35" s="647"/>
      <c r="HZ35" s="647"/>
      <c r="IA35" s="647"/>
      <c r="IB35" s="647"/>
      <c r="IC35" s="647"/>
      <c r="ID35" s="647"/>
      <c r="IE35" s="647"/>
      <c r="IF35" s="647"/>
      <c r="IG35" s="647"/>
      <c r="IH35" s="647"/>
      <c r="II35" s="647"/>
      <c r="IJ35" s="647"/>
      <c r="IK35" s="647"/>
      <c r="IL35" s="647"/>
      <c r="IM35" s="647"/>
      <c r="IN35" s="647"/>
      <c r="IO35" s="647"/>
      <c r="IP35" s="647"/>
      <c r="IQ35" s="647"/>
      <c r="IR35" s="647"/>
      <c r="IS35" s="647"/>
      <c r="IT35" s="647"/>
      <c r="IU35" s="647"/>
      <c r="IV35" s="647"/>
      <c r="IW35" s="647"/>
      <c r="IX35" s="647"/>
      <c r="IY35" s="647"/>
      <c r="IZ35" s="647"/>
      <c r="JA35" s="647"/>
      <c r="JB35" s="647"/>
      <c r="JC35" s="647"/>
      <c r="JD35" s="647"/>
      <c r="JE35" s="647"/>
      <c r="JF35" s="647"/>
      <c r="JG35" s="647"/>
      <c r="JH35" s="647"/>
      <c r="JI35" s="647"/>
      <c r="JJ35" s="647"/>
      <c r="JK35" s="647"/>
      <c r="JL35" s="647"/>
      <c r="JM35" s="647"/>
      <c r="JN35" s="647"/>
      <c r="JO35" s="647"/>
      <c r="JP35" s="647"/>
      <c r="JQ35" s="647"/>
      <c r="JR35" s="647"/>
      <c r="JS35" s="647"/>
      <c r="JT35" s="647"/>
      <c r="JU35" s="647"/>
      <c r="JV35" s="647"/>
      <c r="JW35" s="647"/>
      <c r="JX35" s="647"/>
      <c r="JY35" s="647"/>
      <c r="JZ35" s="647"/>
      <c r="KA35" s="647"/>
      <c r="KB35" s="647"/>
      <c r="KC35" s="647"/>
      <c r="KD35" s="647"/>
      <c r="KE35" s="647"/>
      <c r="KF35" s="647"/>
      <c r="KG35" s="647"/>
      <c r="KH35" s="647"/>
      <c r="KI35" s="647"/>
      <c r="KJ35" s="647"/>
      <c r="KK35" s="647"/>
      <c r="KL35" s="647"/>
      <c r="KM35" s="647"/>
      <c r="KN35" s="647"/>
      <c r="KO35" s="647"/>
      <c r="KP35" s="647"/>
      <c r="KQ35" s="647"/>
      <c r="KR35" s="647"/>
      <c r="KS35" s="647"/>
      <c r="KT35" s="647"/>
      <c r="KU35" s="647"/>
      <c r="KV35" s="647"/>
      <c r="KW35" s="647"/>
      <c r="KX35" s="647"/>
      <c r="KY35" s="647"/>
      <c r="KZ35" s="647"/>
      <c r="LA35" s="647"/>
      <c r="LB35" s="647"/>
      <c r="LC35" s="647"/>
      <c r="LD35" s="647"/>
      <c r="LE35" s="647"/>
      <c r="LF35" s="647"/>
      <c r="LG35" s="647"/>
      <c r="LH35" s="647"/>
      <c r="LI35" s="647"/>
      <c r="LJ35" s="647"/>
      <c r="LK35" s="647"/>
      <c r="LL35" s="647"/>
      <c r="LM35" s="647"/>
      <c r="LN35" s="647"/>
      <c r="LO35" s="647"/>
      <c r="LP35" s="647"/>
      <c r="LQ35" s="647"/>
      <c r="LR35" s="647"/>
      <c r="LS35" s="647"/>
      <c r="LT35" s="647"/>
      <c r="LU35" s="647"/>
      <c r="LV35" s="647"/>
      <c r="LW35" s="647"/>
      <c r="LX35" s="647"/>
      <c r="LY35" s="647"/>
      <c r="LZ35" s="647"/>
      <c r="MA35" s="647"/>
      <c r="MB35" s="647"/>
      <c r="MC35" s="647"/>
      <c r="MD35" s="647"/>
      <c r="ME35" s="647"/>
      <c r="MF35" s="647"/>
      <c r="MG35" s="647"/>
      <c r="MH35" s="647"/>
      <c r="MI35" s="647"/>
      <c r="MJ35" s="647"/>
      <c r="MK35" s="647"/>
      <c r="ML35" s="647"/>
      <c r="MM35" s="647"/>
      <c r="MN35" s="647"/>
      <c r="MO35" s="647"/>
      <c r="MP35" s="647"/>
      <c r="MQ35" s="647"/>
      <c r="MR35" s="647"/>
      <c r="MS35" s="647"/>
      <c r="MT35" s="647"/>
      <c r="MU35" s="647"/>
      <c r="MV35" s="647"/>
      <c r="MW35" s="647"/>
      <c r="MX35" s="647"/>
      <c r="MY35" s="647"/>
      <c r="MZ35" s="647"/>
      <c r="NA35" s="647"/>
      <c r="NB35" s="647"/>
      <c r="NC35" s="647"/>
      <c r="ND35" s="647"/>
      <c r="NE35" s="647"/>
      <c r="NF35" s="647"/>
      <c r="NG35" s="647"/>
      <c r="NH35" s="647"/>
      <c r="NI35" s="647"/>
      <c r="NJ35" s="647"/>
      <c r="NK35" s="647"/>
      <c r="NL35" s="647"/>
      <c r="NM35" s="647"/>
      <c r="NN35" s="647"/>
      <c r="NO35" s="647"/>
      <c r="NP35" s="647"/>
      <c r="NQ35" s="647"/>
      <c r="NR35" s="647"/>
      <c r="NS35" s="647"/>
      <c r="NT35" s="647"/>
      <c r="NU35" s="647"/>
      <c r="NV35" s="647"/>
      <c r="NW35" s="647"/>
      <c r="NX35" s="647"/>
      <c r="NY35" s="647"/>
      <c r="NZ35" s="647"/>
      <c r="OA35" s="647"/>
      <c r="OB35" s="647"/>
      <c r="OC35" s="647"/>
      <c r="OD35" s="647"/>
      <c r="OE35" s="647"/>
      <c r="OF35" s="647"/>
      <c r="OG35" s="647"/>
      <c r="OH35" s="647"/>
      <c r="OI35" s="647"/>
      <c r="OJ35" s="647"/>
      <c r="OK35" s="647"/>
      <c r="OL35" s="647"/>
      <c r="OM35" s="647"/>
      <c r="ON35" s="647"/>
      <c r="OO35" s="647"/>
      <c r="OP35" s="647"/>
      <c r="OQ35" s="647"/>
      <c r="OR35" s="647"/>
      <c r="OS35" s="647"/>
      <c r="OT35" s="647"/>
      <c r="OU35" s="647"/>
      <c r="OV35" s="647"/>
      <c r="OW35" s="647"/>
      <c r="OX35" s="647"/>
      <c r="OY35" s="647"/>
      <c r="OZ35" s="647"/>
      <c r="PA35" s="647"/>
      <c r="PB35" s="647"/>
      <c r="PC35" s="647"/>
      <c r="PD35" s="647"/>
      <c r="PE35" s="647"/>
      <c r="PF35" s="647"/>
      <c r="PG35" s="647"/>
      <c r="PH35" s="647"/>
      <c r="PI35" s="647"/>
      <c r="PJ35" s="647"/>
      <c r="PK35" s="647"/>
      <c r="PL35" s="647"/>
      <c r="PM35" s="647"/>
      <c r="PN35" s="647"/>
      <c r="PO35" s="647"/>
      <c r="PP35" s="647"/>
      <c r="PQ35" s="647"/>
      <c r="PR35" s="647"/>
      <c r="PS35" s="647"/>
      <c r="PT35" s="647"/>
      <c r="PU35" s="647"/>
      <c r="PV35" s="647"/>
      <c r="PW35" s="647"/>
      <c r="PX35" s="647"/>
      <c r="PY35" s="647"/>
      <c r="PZ35" s="647"/>
      <c r="QA35" s="647"/>
      <c r="QB35" s="647"/>
      <c r="QC35" s="647"/>
      <c r="QD35" s="647"/>
      <c r="QE35" s="647"/>
      <c r="QF35" s="647"/>
      <c r="QG35" s="647"/>
      <c r="QH35" s="647"/>
      <c r="QI35" s="647"/>
      <c r="QJ35" s="647"/>
      <c r="QK35" s="647"/>
      <c r="QL35" s="647"/>
      <c r="QM35" s="647"/>
      <c r="QN35" s="647"/>
      <c r="QO35" s="647"/>
      <c r="QP35" s="647"/>
      <c r="QQ35" s="647"/>
      <c r="QR35" s="647"/>
      <c r="QS35" s="647"/>
      <c r="QT35" s="647"/>
      <c r="QU35" s="647"/>
      <c r="QV35" s="647"/>
      <c r="QW35" s="647"/>
      <c r="QX35" s="647"/>
      <c r="QY35" s="647"/>
      <c r="QZ35" s="647"/>
      <c r="RA35" s="647"/>
      <c r="RB35" s="647"/>
      <c r="RC35" s="647"/>
      <c r="RD35" s="647"/>
      <c r="RE35" s="647"/>
      <c r="RF35" s="647"/>
      <c r="RG35" s="647"/>
      <c r="RH35" s="647"/>
      <c r="RI35" s="647"/>
      <c r="RJ35" s="647"/>
      <c r="RK35" s="647"/>
      <c r="RL35" s="647"/>
      <c r="RM35" s="647"/>
      <c r="RN35" s="647"/>
      <c r="RO35" s="647"/>
      <c r="RP35" s="647"/>
      <c r="RQ35" s="647"/>
      <c r="RR35" s="647"/>
      <c r="RS35" s="647"/>
      <c r="RT35" s="647"/>
      <c r="RU35" s="647"/>
      <c r="RV35" s="647"/>
      <c r="RW35" s="647"/>
      <c r="RX35" s="647"/>
      <c r="RY35" s="647"/>
      <c r="RZ35" s="647"/>
      <c r="SA35" s="647"/>
    </row>
    <row r="36" spans="1:531">
      <c r="A36" s="685"/>
      <c r="B36" s="872"/>
      <c r="C36" s="872"/>
      <c r="D36" s="647"/>
      <c r="E36" s="685"/>
      <c r="F36" s="685"/>
      <c r="G36" s="685"/>
      <c r="H36" s="685"/>
      <c r="I36" s="685"/>
      <c r="J36" s="685"/>
      <c r="K36" s="685"/>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47"/>
      <c r="AY36" s="647"/>
      <c r="AZ36" s="647"/>
      <c r="BA36" s="647"/>
      <c r="BB36" s="647"/>
      <c r="BC36" s="647"/>
      <c r="BD36" s="647"/>
      <c r="BE36" s="647"/>
      <c r="BF36" s="647"/>
      <c r="BG36" s="647"/>
      <c r="BH36" s="647"/>
      <c r="BI36" s="647"/>
      <c r="BJ36" s="647"/>
      <c r="BK36" s="647"/>
      <c r="BL36" s="647"/>
      <c r="BM36" s="647"/>
      <c r="BN36" s="647"/>
      <c r="BO36" s="647"/>
      <c r="BP36" s="647"/>
      <c r="BQ36" s="647"/>
      <c r="BR36" s="647"/>
      <c r="BS36" s="647"/>
      <c r="BT36" s="647"/>
      <c r="BU36" s="647"/>
      <c r="BV36" s="647"/>
      <c r="BW36" s="647"/>
      <c r="BX36" s="647"/>
      <c r="BY36" s="647"/>
      <c r="BZ36" s="647"/>
      <c r="CA36" s="647"/>
      <c r="CB36" s="647"/>
      <c r="CC36" s="647"/>
      <c r="CD36" s="647"/>
      <c r="CE36" s="647"/>
      <c r="CF36" s="647"/>
      <c r="CG36" s="647"/>
      <c r="CH36" s="647"/>
      <c r="CI36" s="647"/>
      <c r="CJ36" s="647"/>
      <c r="CK36" s="647"/>
      <c r="CL36" s="647"/>
      <c r="CM36" s="647"/>
      <c r="CN36" s="647"/>
      <c r="CO36" s="647"/>
      <c r="CP36" s="647"/>
      <c r="CQ36" s="647"/>
      <c r="CR36" s="647"/>
      <c r="CS36" s="647"/>
      <c r="CT36" s="647"/>
      <c r="CU36" s="647"/>
      <c r="CV36" s="647"/>
      <c r="CW36" s="647"/>
      <c r="CX36" s="647"/>
      <c r="CY36" s="808"/>
      <c r="CZ36" s="693"/>
      <c r="DA36" s="621"/>
      <c r="DB36" s="647"/>
      <c r="DC36" s="647"/>
      <c r="DD36" s="647"/>
      <c r="DE36" s="647"/>
      <c r="DF36" s="647"/>
      <c r="DG36" s="647"/>
      <c r="DH36" s="647"/>
      <c r="DI36" s="647"/>
      <c r="DJ36" s="647"/>
      <c r="DK36" s="647"/>
      <c r="DL36" s="647"/>
      <c r="DM36" s="647"/>
      <c r="DN36" s="647"/>
      <c r="DO36" s="647"/>
      <c r="DP36" s="647"/>
      <c r="DQ36" s="647"/>
      <c r="DR36" s="647"/>
      <c r="DS36" s="647"/>
      <c r="DT36" s="647"/>
      <c r="DU36" s="647"/>
      <c r="DV36" s="647"/>
      <c r="DW36" s="647"/>
      <c r="DX36" s="647"/>
      <c r="DY36" s="647"/>
      <c r="DZ36" s="647"/>
      <c r="EA36" s="647"/>
      <c r="EB36" s="647"/>
      <c r="EC36" s="647"/>
      <c r="ED36" s="647"/>
      <c r="EE36" s="647"/>
      <c r="EF36" s="647"/>
      <c r="EG36" s="647"/>
      <c r="EH36" s="647"/>
      <c r="EI36" s="647"/>
      <c r="EJ36" s="647"/>
      <c r="EK36" s="647"/>
      <c r="EL36" s="647"/>
      <c r="EM36" s="647"/>
      <c r="EN36" s="647"/>
      <c r="EO36" s="647"/>
      <c r="EP36" s="647"/>
      <c r="EQ36" s="647"/>
      <c r="ER36" s="647"/>
      <c r="ES36" s="647"/>
      <c r="ET36" s="647"/>
      <c r="EU36" s="647"/>
      <c r="EV36" s="647"/>
      <c r="EW36" s="647"/>
      <c r="EX36" s="647"/>
      <c r="EY36" s="647"/>
      <c r="EZ36" s="647"/>
      <c r="FA36" s="647"/>
      <c r="FB36" s="647"/>
      <c r="FC36" s="647"/>
      <c r="FD36" s="647"/>
      <c r="FE36" s="647"/>
      <c r="FF36" s="647"/>
      <c r="FG36" s="647"/>
      <c r="FH36" s="647"/>
      <c r="FI36" s="647"/>
      <c r="FJ36" s="647"/>
      <c r="FK36" s="647"/>
      <c r="FL36" s="647"/>
      <c r="FM36" s="647"/>
      <c r="FN36" s="647"/>
      <c r="FO36" s="647"/>
      <c r="FP36" s="647"/>
      <c r="FQ36" s="647"/>
      <c r="FR36" s="647"/>
      <c r="FS36" s="647"/>
      <c r="FT36" s="647"/>
      <c r="FU36" s="647"/>
      <c r="FV36" s="647"/>
      <c r="FW36" s="647"/>
      <c r="FX36" s="647"/>
      <c r="FY36" s="647"/>
      <c r="FZ36" s="647"/>
      <c r="GA36" s="647"/>
      <c r="GB36" s="647"/>
      <c r="GC36" s="647"/>
      <c r="GD36" s="647"/>
      <c r="GE36" s="647"/>
      <c r="GF36" s="647"/>
      <c r="GG36" s="647"/>
      <c r="GH36" s="647"/>
      <c r="GI36" s="647"/>
      <c r="GJ36" s="647"/>
      <c r="GK36" s="647"/>
      <c r="GL36" s="647"/>
      <c r="GM36" s="647"/>
      <c r="GN36" s="647"/>
      <c r="GO36" s="647"/>
      <c r="GP36" s="647"/>
      <c r="GQ36" s="647"/>
      <c r="GR36" s="647"/>
      <c r="GS36" s="647"/>
      <c r="GT36" s="647"/>
      <c r="GU36" s="647"/>
      <c r="GV36" s="647"/>
      <c r="GW36" s="647"/>
      <c r="GX36" s="647"/>
      <c r="GY36" s="647"/>
      <c r="GZ36" s="647"/>
      <c r="HA36" s="647"/>
      <c r="HB36" s="647"/>
      <c r="HC36" s="647"/>
      <c r="HD36" s="647"/>
      <c r="HE36" s="647"/>
      <c r="HF36" s="647"/>
      <c r="HG36" s="647"/>
      <c r="HH36" s="647"/>
      <c r="HI36" s="647"/>
      <c r="HJ36" s="647"/>
      <c r="HK36" s="647"/>
      <c r="HL36" s="647"/>
      <c r="HM36" s="647"/>
      <c r="HN36" s="647"/>
      <c r="HO36" s="647"/>
      <c r="HP36" s="647"/>
      <c r="HQ36" s="647"/>
      <c r="HR36" s="647"/>
      <c r="HS36" s="647"/>
      <c r="HT36" s="647"/>
      <c r="HU36" s="647"/>
      <c r="HV36" s="647"/>
      <c r="HW36" s="647"/>
      <c r="HX36" s="647"/>
      <c r="HY36" s="647"/>
      <c r="HZ36" s="647"/>
      <c r="IA36" s="647"/>
      <c r="IB36" s="647"/>
      <c r="IC36" s="647"/>
      <c r="ID36" s="647"/>
      <c r="IE36" s="647"/>
      <c r="IF36" s="647"/>
      <c r="IG36" s="647"/>
      <c r="IH36" s="647"/>
      <c r="II36" s="647"/>
      <c r="IJ36" s="647"/>
      <c r="IK36" s="647"/>
      <c r="IL36" s="647"/>
      <c r="IM36" s="647"/>
      <c r="IN36" s="647"/>
      <c r="IO36" s="647"/>
      <c r="IP36" s="647"/>
      <c r="IQ36" s="647"/>
      <c r="IR36" s="647"/>
      <c r="IS36" s="647"/>
      <c r="IT36" s="647"/>
      <c r="IU36" s="647"/>
      <c r="IV36" s="647"/>
      <c r="IW36" s="647"/>
      <c r="IX36" s="647"/>
      <c r="IY36" s="647"/>
      <c r="IZ36" s="647"/>
      <c r="JA36" s="647"/>
      <c r="JB36" s="647"/>
      <c r="JC36" s="647"/>
      <c r="JD36" s="647"/>
      <c r="JE36" s="647"/>
      <c r="JF36" s="647"/>
      <c r="JG36" s="647"/>
      <c r="JH36" s="647"/>
      <c r="JI36" s="647"/>
      <c r="JJ36" s="647"/>
      <c r="JK36" s="647"/>
      <c r="JL36" s="647"/>
      <c r="JM36" s="647"/>
      <c r="JN36" s="647"/>
      <c r="JO36" s="647"/>
      <c r="JP36" s="647"/>
      <c r="JQ36" s="647"/>
      <c r="JR36" s="647"/>
      <c r="JS36" s="647"/>
      <c r="JT36" s="647"/>
      <c r="JU36" s="647"/>
      <c r="JV36" s="647"/>
      <c r="JW36" s="647"/>
      <c r="JX36" s="647"/>
      <c r="JY36" s="647"/>
      <c r="JZ36" s="647"/>
      <c r="KA36" s="647"/>
      <c r="KB36" s="647"/>
      <c r="KC36" s="647"/>
      <c r="KD36" s="647"/>
      <c r="KE36" s="647"/>
      <c r="KF36" s="647"/>
      <c r="KG36" s="647"/>
      <c r="KH36" s="647"/>
      <c r="KI36" s="647"/>
      <c r="KJ36" s="647"/>
      <c r="KK36" s="647"/>
      <c r="KL36" s="647"/>
      <c r="KM36" s="647"/>
      <c r="KN36" s="647"/>
      <c r="KO36" s="647"/>
      <c r="KP36" s="647"/>
      <c r="KQ36" s="647"/>
      <c r="KR36" s="647"/>
      <c r="KS36" s="647"/>
      <c r="KT36" s="647"/>
      <c r="KU36" s="647"/>
      <c r="KV36" s="647"/>
      <c r="KW36" s="647"/>
      <c r="KX36" s="647"/>
      <c r="KY36" s="647"/>
      <c r="KZ36" s="647"/>
      <c r="LA36" s="647"/>
      <c r="LB36" s="647"/>
      <c r="LC36" s="647"/>
      <c r="LD36" s="647"/>
      <c r="LE36" s="647"/>
      <c r="LF36" s="647"/>
      <c r="LG36" s="647"/>
      <c r="LH36" s="647"/>
      <c r="LI36" s="647"/>
      <c r="LJ36" s="647"/>
      <c r="LK36" s="647"/>
      <c r="LL36" s="647"/>
      <c r="LM36" s="647"/>
      <c r="LN36" s="647"/>
      <c r="LO36" s="647"/>
      <c r="LP36" s="647"/>
      <c r="LQ36" s="647"/>
      <c r="LR36" s="647"/>
      <c r="LS36" s="647"/>
      <c r="LT36" s="647"/>
      <c r="LU36" s="647"/>
      <c r="LV36" s="647"/>
      <c r="LW36" s="647"/>
      <c r="LX36" s="647"/>
      <c r="LY36" s="647"/>
      <c r="LZ36" s="647"/>
      <c r="MA36" s="647"/>
      <c r="MB36" s="647"/>
      <c r="MC36" s="647"/>
      <c r="MD36" s="647"/>
      <c r="ME36" s="647"/>
      <c r="MF36" s="647"/>
      <c r="MG36" s="647"/>
      <c r="MH36" s="647"/>
      <c r="MI36" s="647"/>
      <c r="MJ36" s="647"/>
      <c r="MK36" s="647"/>
      <c r="ML36" s="647"/>
      <c r="MM36" s="647"/>
      <c r="MN36" s="647"/>
      <c r="MO36" s="647"/>
      <c r="MP36" s="647"/>
      <c r="MQ36" s="647"/>
      <c r="MR36" s="647"/>
      <c r="MS36" s="647"/>
      <c r="MT36" s="647"/>
      <c r="MU36" s="647"/>
      <c r="MV36" s="647"/>
      <c r="MW36" s="647"/>
      <c r="MX36" s="647"/>
      <c r="MY36" s="647"/>
      <c r="MZ36" s="647"/>
      <c r="NA36" s="647"/>
      <c r="NB36" s="647"/>
      <c r="NC36" s="647"/>
      <c r="ND36" s="647"/>
      <c r="NE36" s="647"/>
      <c r="NF36" s="647"/>
      <c r="NG36" s="647"/>
      <c r="NH36" s="647"/>
      <c r="NI36" s="647"/>
      <c r="NJ36" s="647"/>
      <c r="NK36" s="647"/>
      <c r="NL36" s="647"/>
      <c r="NM36" s="647"/>
      <c r="NN36" s="647"/>
      <c r="NO36" s="647"/>
      <c r="NP36" s="647"/>
      <c r="NQ36" s="647"/>
      <c r="NR36" s="647"/>
      <c r="NS36" s="647"/>
      <c r="NT36" s="647"/>
      <c r="NU36" s="647"/>
      <c r="NV36" s="647"/>
      <c r="NW36" s="647"/>
      <c r="NX36" s="647"/>
      <c r="NY36" s="647"/>
      <c r="NZ36" s="647"/>
      <c r="OA36" s="647"/>
      <c r="OB36" s="647"/>
      <c r="OC36" s="647"/>
      <c r="OD36" s="647"/>
      <c r="OE36" s="647"/>
      <c r="OF36" s="647"/>
      <c r="OG36" s="647"/>
      <c r="OH36" s="647"/>
      <c r="OI36" s="647"/>
      <c r="OJ36" s="647"/>
      <c r="OK36" s="647"/>
      <c r="OL36" s="647"/>
      <c r="OM36" s="647"/>
      <c r="ON36" s="647"/>
      <c r="OO36" s="647"/>
      <c r="OP36" s="647"/>
      <c r="OQ36" s="647"/>
      <c r="OR36" s="647"/>
      <c r="OS36" s="647"/>
      <c r="OT36" s="647"/>
      <c r="OU36" s="647"/>
      <c r="OV36" s="647"/>
      <c r="OW36" s="647"/>
      <c r="OX36" s="647"/>
      <c r="OY36" s="647"/>
      <c r="OZ36" s="647"/>
      <c r="PA36" s="647"/>
      <c r="PB36" s="647"/>
      <c r="PC36" s="647"/>
      <c r="PD36" s="647"/>
      <c r="PE36" s="647"/>
      <c r="PF36" s="647"/>
      <c r="PG36" s="647"/>
      <c r="PH36" s="647"/>
      <c r="PI36" s="647"/>
      <c r="PJ36" s="647"/>
      <c r="PK36" s="647"/>
      <c r="PL36" s="647"/>
      <c r="PM36" s="647"/>
      <c r="PN36" s="647"/>
      <c r="PO36" s="647"/>
      <c r="PP36" s="647"/>
      <c r="PQ36" s="647"/>
      <c r="PR36" s="647"/>
      <c r="PS36" s="647"/>
      <c r="PT36" s="647"/>
      <c r="PU36" s="647"/>
      <c r="PV36" s="647"/>
      <c r="PW36" s="647"/>
      <c r="PX36" s="647"/>
      <c r="PY36" s="647"/>
      <c r="PZ36" s="647"/>
      <c r="QA36" s="647"/>
      <c r="QB36" s="647"/>
      <c r="QC36" s="647"/>
      <c r="QD36" s="647"/>
      <c r="QE36" s="647"/>
      <c r="QF36" s="647"/>
      <c r="QG36" s="647"/>
      <c r="QH36" s="647"/>
      <c r="QI36" s="647"/>
      <c r="QJ36" s="647"/>
      <c r="QK36" s="647"/>
      <c r="QL36" s="647"/>
      <c r="QM36" s="647"/>
      <c r="QN36" s="647"/>
      <c r="QO36" s="647"/>
      <c r="QP36" s="647"/>
      <c r="QQ36" s="647"/>
      <c r="QR36" s="647"/>
      <c r="QS36" s="647"/>
      <c r="QT36" s="647"/>
      <c r="QU36" s="647"/>
      <c r="QV36" s="647"/>
      <c r="QW36" s="647"/>
      <c r="QX36" s="647"/>
      <c r="QY36" s="647"/>
      <c r="QZ36" s="647"/>
      <c r="RA36" s="647"/>
      <c r="RB36" s="647"/>
      <c r="RC36" s="647"/>
      <c r="RD36" s="647"/>
      <c r="RE36" s="647"/>
      <c r="RF36" s="647"/>
      <c r="RG36" s="647"/>
      <c r="RH36" s="647"/>
      <c r="RI36" s="647"/>
      <c r="RJ36" s="647"/>
      <c r="RK36" s="647"/>
      <c r="RL36" s="647"/>
      <c r="RM36" s="647"/>
      <c r="RN36" s="647"/>
      <c r="RO36" s="647"/>
      <c r="RP36" s="647"/>
      <c r="RQ36" s="647"/>
      <c r="RR36" s="647"/>
      <c r="RS36" s="647"/>
      <c r="RT36" s="647"/>
      <c r="RU36" s="647"/>
      <c r="RV36" s="647"/>
      <c r="RW36" s="647"/>
      <c r="RX36" s="647"/>
      <c r="RY36" s="647"/>
      <c r="RZ36" s="647"/>
      <c r="SA36" s="647"/>
    </row>
    <row r="37" spans="1:531">
      <c r="A37" s="639"/>
      <c r="B37" s="872"/>
      <c r="C37" s="872"/>
      <c r="D37" s="647"/>
      <c r="E37" s="685"/>
      <c r="F37" s="685"/>
      <c r="G37" s="685"/>
      <c r="H37" s="685"/>
      <c r="I37" s="685"/>
      <c r="J37" s="685"/>
      <c r="K37" s="685"/>
      <c r="L37" s="647"/>
      <c r="M37" s="647"/>
      <c r="N37" s="647"/>
      <c r="O37" s="647"/>
      <c r="P37" s="647"/>
      <c r="Q37" s="647"/>
      <c r="R37" s="647"/>
      <c r="S37" s="647"/>
      <c r="T37" s="647"/>
      <c r="U37" s="647"/>
      <c r="V37" s="647"/>
      <c r="W37" s="647"/>
      <c r="X37" s="647"/>
      <c r="Y37" s="647"/>
      <c r="Z37" s="647"/>
      <c r="AA37" s="647"/>
      <c r="AB37" s="647"/>
      <c r="AC37" s="647"/>
      <c r="AD37" s="647"/>
      <c r="AE37" s="647"/>
      <c r="AF37" s="647"/>
      <c r="AG37" s="647"/>
      <c r="AH37" s="647"/>
      <c r="AI37" s="647"/>
      <c r="AJ37" s="647"/>
      <c r="AK37" s="647"/>
      <c r="AL37" s="647"/>
      <c r="AM37" s="647"/>
      <c r="AN37" s="647"/>
      <c r="AO37" s="647"/>
      <c r="AP37" s="647"/>
      <c r="AQ37" s="647"/>
      <c r="AR37" s="647"/>
      <c r="AS37" s="647"/>
      <c r="AT37" s="647"/>
      <c r="AU37" s="647"/>
      <c r="AV37" s="647"/>
      <c r="AW37" s="647"/>
      <c r="AX37" s="647"/>
      <c r="AY37" s="647"/>
      <c r="AZ37" s="647"/>
      <c r="BA37" s="647"/>
      <c r="BB37" s="647"/>
      <c r="BC37" s="647"/>
      <c r="BD37" s="647"/>
      <c r="BE37" s="647"/>
      <c r="BF37" s="647"/>
      <c r="BG37" s="647"/>
      <c r="BH37" s="647"/>
      <c r="BI37" s="647"/>
      <c r="BJ37" s="647"/>
      <c r="BK37" s="647"/>
      <c r="BL37" s="647"/>
      <c r="BM37" s="647"/>
      <c r="BN37" s="647"/>
      <c r="BO37" s="647"/>
      <c r="BP37" s="647"/>
      <c r="BQ37" s="647"/>
      <c r="BR37" s="647"/>
      <c r="BS37" s="647"/>
      <c r="BT37" s="647"/>
      <c r="BU37" s="647"/>
      <c r="BV37" s="647"/>
      <c r="BW37" s="647"/>
      <c r="BX37" s="647"/>
      <c r="BY37" s="647"/>
      <c r="BZ37" s="647"/>
      <c r="CA37" s="647"/>
      <c r="CB37" s="647"/>
      <c r="CC37" s="647"/>
      <c r="CD37" s="647"/>
      <c r="CE37" s="647"/>
      <c r="CF37" s="647"/>
      <c r="CG37" s="647"/>
      <c r="CH37" s="647"/>
      <c r="CI37" s="647"/>
      <c r="CJ37" s="647"/>
      <c r="CK37" s="647"/>
      <c r="CL37" s="647"/>
      <c r="CM37" s="647"/>
      <c r="CN37" s="647"/>
      <c r="CO37" s="647"/>
      <c r="CP37" s="647"/>
      <c r="CQ37" s="647"/>
      <c r="CR37" s="647"/>
      <c r="CS37" s="647"/>
      <c r="CT37" s="647"/>
      <c r="CU37" s="647"/>
      <c r="CV37" s="647"/>
      <c r="CW37" s="647"/>
      <c r="CX37" s="647"/>
      <c r="CY37" s="808"/>
      <c r="CZ37" s="693"/>
      <c r="DA37" s="621"/>
      <c r="DB37" s="647"/>
      <c r="DC37" s="647"/>
      <c r="DD37" s="647"/>
      <c r="DE37" s="647"/>
      <c r="DF37" s="647"/>
      <c r="DG37" s="647"/>
      <c r="DH37" s="647"/>
      <c r="DI37" s="647"/>
      <c r="DJ37" s="647"/>
      <c r="DK37" s="647"/>
      <c r="DL37" s="647"/>
      <c r="DM37" s="647"/>
      <c r="DN37" s="647"/>
      <c r="DO37" s="647"/>
      <c r="DP37" s="647"/>
      <c r="DQ37" s="647"/>
      <c r="DR37" s="647"/>
      <c r="DS37" s="647"/>
      <c r="DT37" s="647"/>
      <c r="DU37" s="647"/>
      <c r="DV37" s="647"/>
      <c r="DW37" s="647"/>
      <c r="DX37" s="647"/>
      <c r="DY37" s="647"/>
      <c r="DZ37" s="647"/>
      <c r="EA37" s="647"/>
      <c r="EB37" s="647"/>
      <c r="EC37" s="647"/>
      <c r="ED37" s="647"/>
      <c r="EE37" s="647"/>
      <c r="EF37" s="647"/>
      <c r="EG37" s="647"/>
      <c r="EH37" s="647"/>
      <c r="EI37" s="647"/>
      <c r="EJ37" s="647"/>
      <c r="EK37" s="647"/>
      <c r="EL37" s="647"/>
      <c r="EM37" s="647"/>
      <c r="EN37" s="647"/>
      <c r="EO37" s="647"/>
      <c r="EP37" s="647"/>
      <c r="EQ37" s="647"/>
      <c r="ER37" s="647"/>
      <c r="ES37" s="647"/>
      <c r="ET37" s="647"/>
      <c r="EU37" s="647"/>
      <c r="EV37" s="647"/>
      <c r="EW37" s="647"/>
      <c r="EX37" s="647"/>
      <c r="EY37" s="647"/>
      <c r="EZ37" s="647"/>
      <c r="FA37" s="647"/>
      <c r="FB37" s="647"/>
      <c r="FC37" s="647"/>
      <c r="FD37" s="647"/>
      <c r="FE37" s="647"/>
      <c r="FF37" s="647"/>
      <c r="FG37" s="647"/>
      <c r="FH37" s="647"/>
      <c r="FI37" s="647"/>
      <c r="FJ37" s="647"/>
      <c r="FK37" s="647"/>
      <c r="FL37" s="647"/>
      <c r="FM37" s="647"/>
      <c r="FN37" s="647"/>
      <c r="FO37" s="647"/>
      <c r="FP37" s="647"/>
      <c r="FQ37" s="647"/>
      <c r="FR37" s="647"/>
      <c r="FS37" s="647"/>
      <c r="FT37" s="647"/>
      <c r="FU37" s="647"/>
      <c r="FV37" s="647"/>
      <c r="FW37" s="647"/>
      <c r="FX37" s="647"/>
      <c r="FY37" s="647"/>
      <c r="FZ37" s="647"/>
      <c r="GA37" s="647"/>
      <c r="GB37" s="647"/>
      <c r="GC37" s="647"/>
      <c r="GD37" s="647"/>
      <c r="GE37" s="647"/>
      <c r="GF37" s="647"/>
      <c r="GG37" s="647"/>
      <c r="GH37" s="647"/>
      <c r="GI37" s="647"/>
      <c r="GJ37" s="647"/>
      <c r="GK37" s="647"/>
      <c r="GL37" s="647"/>
      <c r="GM37" s="647"/>
      <c r="GN37" s="647"/>
      <c r="GO37" s="647"/>
      <c r="GP37" s="647"/>
      <c r="GQ37" s="647"/>
      <c r="GR37" s="647"/>
      <c r="GS37" s="647"/>
      <c r="GT37" s="647"/>
      <c r="GU37" s="647"/>
      <c r="GV37" s="647"/>
      <c r="GW37" s="647"/>
      <c r="GX37" s="647"/>
      <c r="GY37" s="647"/>
      <c r="GZ37" s="647"/>
      <c r="HA37" s="647"/>
      <c r="HB37" s="647"/>
      <c r="HC37" s="647"/>
      <c r="HD37" s="647"/>
      <c r="HE37" s="647"/>
      <c r="HF37" s="647"/>
      <c r="HG37" s="647"/>
      <c r="HH37" s="647"/>
      <c r="HI37" s="647"/>
      <c r="HJ37" s="647"/>
      <c r="HK37" s="647"/>
      <c r="HL37" s="647"/>
      <c r="HM37" s="647"/>
      <c r="HN37" s="647"/>
      <c r="HO37" s="647"/>
      <c r="HP37" s="647"/>
      <c r="HQ37" s="647"/>
      <c r="HR37" s="647"/>
      <c r="HS37" s="647"/>
      <c r="HT37" s="647"/>
      <c r="HU37" s="647"/>
      <c r="HV37" s="647"/>
      <c r="HW37" s="647"/>
      <c r="HX37" s="647"/>
      <c r="HY37" s="647"/>
      <c r="HZ37" s="647"/>
      <c r="IA37" s="647"/>
      <c r="IB37" s="647"/>
      <c r="IC37" s="647"/>
      <c r="ID37" s="647"/>
      <c r="IE37" s="647"/>
      <c r="IF37" s="647"/>
      <c r="IG37" s="647"/>
      <c r="IH37" s="647"/>
      <c r="II37" s="647"/>
      <c r="IJ37" s="647"/>
      <c r="IK37" s="647"/>
      <c r="IL37" s="647"/>
      <c r="IM37" s="647"/>
      <c r="IN37" s="647"/>
      <c r="IO37" s="647"/>
      <c r="IP37" s="647"/>
      <c r="IQ37" s="647"/>
      <c r="IR37" s="647"/>
      <c r="IS37" s="647"/>
      <c r="IT37" s="647"/>
      <c r="IU37" s="647"/>
      <c r="IV37" s="647"/>
      <c r="IW37" s="647"/>
      <c r="IX37" s="647"/>
      <c r="IY37" s="647"/>
      <c r="IZ37" s="647"/>
      <c r="JA37" s="647"/>
      <c r="JB37" s="647"/>
      <c r="JC37" s="647"/>
      <c r="JD37" s="647"/>
      <c r="JE37" s="647"/>
      <c r="JF37" s="647"/>
      <c r="JG37" s="647"/>
      <c r="JH37" s="647"/>
      <c r="JI37" s="647"/>
      <c r="JJ37" s="647"/>
      <c r="JK37" s="647"/>
      <c r="JL37" s="647"/>
      <c r="JM37" s="647"/>
      <c r="JN37" s="647"/>
      <c r="JO37" s="647"/>
      <c r="JP37" s="647"/>
      <c r="JQ37" s="647"/>
      <c r="JR37" s="647"/>
      <c r="JS37" s="647"/>
      <c r="JT37" s="647"/>
      <c r="JU37" s="647"/>
      <c r="JV37" s="647"/>
      <c r="JW37" s="647"/>
      <c r="JX37" s="647"/>
      <c r="JY37" s="647"/>
      <c r="JZ37" s="647"/>
      <c r="KA37" s="647"/>
      <c r="KB37" s="647"/>
      <c r="KC37" s="647"/>
      <c r="KD37" s="647"/>
      <c r="KE37" s="647"/>
      <c r="KF37" s="647"/>
      <c r="KG37" s="647"/>
      <c r="KH37" s="647"/>
      <c r="KI37" s="647"/>
      <c r="KJ37" s="647"/>
      <c r="KK37" s="647"/>
      <c r="KL37" s="647"/>
      <c r="KM37" s="647"/>
      <c r="KN37" s="647"/>
      <c r="KO37" s="647"/>
      <c r="KP37" s="647"/>
      <c r="KQ37" s="647"/>
      <c r="KR37" s="647"/>
      <c r="KS37" s="647"/>
      <c r="KT37" s="647"/>
      <c r="KU37" s="647"/>
      <c r="KV37" s="647"/>
      <c r="KW37" s="647"/>
      <c r="KX37" s="647"/>
      <c r="KY37" s="647"/>
      <c r="KZ37" s="647"/>
      <c r="LA37" s="647"/>
      <c r="LB37" s="647"/>
      <c r="LC37" s="647"/>
      <c r="LD37" s="647"/>
      <c r="LE37" s="647"/>
      <c r="LF37" s="647"/>
      <c r="LG37" s="647"/>
      <c r="LH37" s="647"/>
      <c r="LI37" s="647"/>
      <c r="LJ37" s="647"/>
      <c r="LK37" s="647"/>
      <c r="LL37" s="647"/>
      <c r="LM37" s="647"/>
      <c r="LN37" s="647"/>
      <c r="LO37" s="647"/>
      <c r="LP37" s="647"/>
      <c r="LQ37" s="647"/>
      <c r="LR37" s="647"/>
      <c r="LS37" s="647"/>
      <c r="LT37" s="647"/>
      <c r="LU37" s="647"/>
      <c r="LV37" s="647"/>
      <c r="LW37" s="647"/>
      <c r="LX37" s="647"/>
      <c r="LY37" s="647"/>
      <c r="LZ37" s="647"/>
      <c r="MA37" s="647"/>
      <c r="MB37" s="647"/>
      <c r="MC37" s="647"/>
      <c r="MD37" s="647"/>
      <c r="ME37" s="647"/>
      <c r="MF37" s="647"/>
      <c r="MG37" s="647"/>
      <c r="MH37" s="647"/>
      <c r="MI37" s="647"/>
      <c r="MJ37" s="647"/>
      <c r="MK37" s="647"/>
      <c r="ML37" s="647"/>
      <c r="MM37" s="647"/>
      <c r="MN37" s="647"/>
      <c r="MO37" s="647"/>
      <c r="MP37" s="647"/>
      <c r="MQ37" s="647"/>
      <c r="MR37" s="647"/>
      <c r="MS37" s="647"/>
      <c r="MT37" s="647"/>
      <c r="MU37" s="647"/>
      <c r="MV37" s="647"/>
      <c r="MW37" s="647"/>
      <c r="MX37" s="647"/>
      <c r="MY37" s="647"/>
      <c r="MZ37" s="647"/>
      <c r="NA37" s="647"/>
      <c r="NB37" s="647"/>
      <c r="NC37" s="647"/>
      <c r="ND37" s="647"/>
      <c r="NE37" s="647"/>
      <c r="NF37" s="647"/>
      <c r="NG37" s="647"/>
      <c r="NH37" s="647"/>
      <c r="NI37" s="647"/>
      <c r="NJ37" s="647"/>
      <c r="NK37" s="647"/>
      <c r="NL37" s="647"/>
      <c r="NM37" s="647"/>
      <c r="NN37" s="647"/>
      <c r="NO37" s="647"/>
      <c r="NP37" s="647"/>
      <c r="NQ37" s="647"/>
      <c r="NR37" s="647"/>
      <c r="NS37" s="647"/>
      <c r="NT37" s="647"/>
      <c r="NU37" s="647"/>
      <c r="NV37" s="647"/>
      <c r="NW37" s="647"/>
      <c r="NX37" s="647"/>
      <c r="NY37" s="647"/>
      <c r="NZ37" s="647"/>
      <c r="OA37" s="647"/>
      <c r="OB37" s="647"/>
      <c r="OC37" s="647"/>
      <c r="OD37" s="647"/>
      <c r="OE37" s="647"/>
      <c r="OF37" s="647"/>
      <c r="OG37" s="647"/>
      <c r="OH37" s="647"/>
      <c r="OI37" s="647"/>
      <c r="OJ37" s="647"/>
      <c r="OK37" s="647"/>
      <c r="OL37" s="647"/>
      <c r="OM37" s="647"/>
      <c r="ON37" s="647"/>
      <c r="OO37" s="647"/>
      <c r="OP37" s="647"/>
      <c r="OQ37" s="647"/>
      <c r="OR37" s="647"/>
      <c r="OS37" s="647"/>
      <c r="OT37" s="647"/>
      <c r="OU37" s="647"/>
      <c r="OV37" s="647"/>
      <c r="OW37" s="647"/>
      <c r="OX37" s="647"/>
      <c r="OY37" s="647"/>
      <c r="OZ37" s="647"/>
      <c r="PA37" s="647"/>
      <c r="PB37" s="647"/>
      <c r="PC37" s="647"/>
      <c r="PD37" s="647"/>
      <c r="PE37" s="647"/>
      <c r="PF37" s="647"/>
      <c r="PG37" s="647"/>
      <c r="PH37" s="647"/>
      <c r="PI37" s="647"/>
      <c r="PJ37" s="647"/>
      <c r="PK37" s="647"/>
      <c r="PL37" s="647"/>
      <c r="PM37" s="647"/>
      <c r="PN37" s="647"/>
      <c r="PO37" s="647"/>
      <c r="PP37" s="647"/>
      <c r="PQ37" s="647"/>
      <c r="PR37" s="647"/>
      <c r="PS37" s="647"/>
      <c r="PT37" s="647"/>
      <c r="PU37" s="647"/>
      <c r="PV37" s="647"/>
      <c r="PW37" s="647"/>
      <c r="PX37" s="647"/>
      <c r="PY37" s="647"/>
      <c r="PZ37" s="647"/>
      <c r="QA37" s="647"/>
      <c r="QB37" s="647"/>
      <c r="QC37" s="647"/>
      <c r="QD37" s="647"/>
      <c r="QE37" s="647"/>
      <c r="QF37" s="647"/>
      <c r="QG37" s="647"/>
      <c r="QH37" s="647"/>
      <c r="QI37" s="647"/>
      <c r="QJ37" s="647"/>
      <c r="QK37" s="647"/>
      <c r="QL37" s="647"/>
      <c r="QM37" s="647"/>
      <c r="QN37" s="647"/>
      <c r="QO37" s="647"/>
      <c r="QP37" s="647"/>
      <c r="QQ37" s="647"/>
      <c r="QR37" s="647"/>
      <c r="QS37" s="647"/>
      <c r="QT37" s="647"/>
      <c r="QU37" s="647"/>
      <c r="QV37" s="647"/>
      <c r="QW37" s="647"/>
      <c r="QX37" s="647"/>
      <c r="QY37" s="647"/>
      <c r="QZ37" s="647"/>
      <c r="RA37" s="647"/>
      <c r="RB37" s="647"/>
      <c r="RC37" s="647"/>
      <c r="RD37" s="647"/>
      <c r="RE37" s="647"/>
      <c r="RF37" s="647"/>
      <c r="RG37" s="647"/>
      <c r="RH37" s="647"/>
      <c r="RI37" s="647"/>
      <c r="RJ37" s="647"/>
      <c r="RK37" s="647"/>
      <c r="RL37" s="647"/>
      <c r="RM37" s="647"/>
      <c r="RN37" s="647"/>
      <c r="RO37" s="647"/>
      <c r="RP37" s="647"/>
      <c r="RQ37" s="647"/>
      <c r="RR37" s="647"/>
      <c r="RS37" s="647"/>
      <c r="RT37" s="647"/>
      <c r="RU37" s="647"/>
      <c r="RV37" s="647"/>
      <c r="RW37" s="647"/>
      <c r="RX37" s="647"/>
      <c r="RY37" s="647"/>
      <c r="RZ37" s="647"/>
      <c r="SA37" s="647"/>
    </row>
    <row r="38" spans="1:531">
      <c r="A38" s="639"/>
      <c r="B38" s="872"/>
      <c r="C38" s="872"/>
      <c r="D38" s="647"/>
      <c r="E38" s="685"/>
      <c r="F38" s="685"/>
      <c r="G38" s="685"/>
      <c r="H38" s="685"/>
      <c r="I38" s="685"/>
      <c r="J38" s="685"/>
      <c r="K38" s="685"/>
      <c r="L38" s="647"/>
      <c r="M38" s="647"/>
      <c r="N38" s="647"/>
      <c r="O38" s="647"/>
      <c r="P38" s="647"/>
      <c r="Q38" s="647"/>
      <c r="R38" s="647"/>
      <c r="S38" s="647"/>
      <c r="T38" s="647"/>
      <c r="U38" s="647"/>
      <c r="V38" s="647"/>
      <c r="W38" s="647"/>
      <c r="X38" s="647"/>
      <c r="Y38" s="647"/>
      <c r="Z38" s="647"/>
      <c r="AA38" s="647"/>
      <c r="AB38" s="647"/>
      <c r="AC38" s="647"/>
      <c r="AD38" s="647"/>
      <c r="AE38" s="647"/>
      <c r="AF38" s="647"/>
      <c r="AG38" s="647"/>
      <c r="AH38" s="647"/>
      <c r="AI38" s="647"/>
      <c r="AJ38" s="647"/>
      <c r="AK38" s="647"/>
      <c r="AL38" s="647"/>
      <c r="AM38" s="647"/>
      <c r="AN38" s="647"/>
      <c r="AO38" s="647"/>
      <c r="AP38" s="647"/>
      <c r="AQ38" s="647"/>
      <c r="AR38" s="647"/>
      <c r="AS38" s="647"/>
      <c r="AT38" s="647"/>
      <c r="AU38" s="647"/>
      <c r="AV38" s="647"/>
      <c r="AW38" s="647"/>
      <c r="AX38" s="647"/>
      <c r="AY38" s="647"/>
      <c r="AZ38" s="647"/>
      <c r="BA38" s="647"/>
      <c r="BB38" s="647"/>
      <c r="BC38" s="647"/>
      <c r="BD38" s="647"/>
      <c r="BE38" s="647"/>
      <c r="BF38" s="647"/>
      <c r="BG38" s="647"/>
      <c r="BH38" s="647"/>
      <c r="BI38" s="647"/>
      <c r="BJ38" s="647"/>
      <c r="BK38" s="647"/>
      <c r="BL38" s="647"/>
      <c r="BM38" s="647"/>
      <c r="BN38" s="647"/>
      <c r="BO38" s="647"/>
      <c r="BP38" s="647"/>
      <c r="BQ38" s="647"/>
      <c r="BR38" s="647"/>
      <c r="BS38" s="647"/>
      <c r="BT38" s="647"/>
      <c r="BU38" s="647"/>
      <c r="BV38" s="647"/>
      <c r="BW38" s="647"/>
      <c r="BX38" s="647"/>
      <c r="BY38" s="647"/>
      <c r="BZ38" s="647"/>
      <c r="CA38" s="647"/>
      <c r="CB38" s="647"/>
      <c r="CC38" s="647"/>
      <c r="CD38" s="647"/>
      <c r="CE38" s="647"/>
      <c r="CF38" s="647"/>
      <c r="CG38" s="647"/>
      <c r="CH38" s="647"/>
      <c r="CI38" s="647"/>
      <c r="CJ38" s="647"/>
      <c r="CK38" s="647"/>
      <c r="CL38" s="647"/>
      <c r="CM38" s="647"/>
      <c r="CN38" s="647"/>
      <c r="CO38" s="647"/>
      <c r="CP38" s="647"/>
      <c r="CQ38" s="647"/>
      <c r="CR38" s="647"/>
      <c r="CS38" s="647"/>
      <c r="CT38" s="647"/>
      <c r="CU38" s="647"/>
      <c r="CV38" s="647"/>
      <c r="CW38" s="647"/>
      <c r="CX38" s="647"/>
      <c r="CY38" s="808"/>
      <c r="CZ38" s="693"/>
      <c r="DA38" s="621"/>
      <c r="DB38" s="647"/>
      <c r="DC38" s="647"/>
      <c r="DD38" s="647"/>
      <c r="DE38" s="647"/>
      <c r="DF38" s="647"/>
      <c r="DG38" s="647"/>
      <c r="DH38" s="647"/>
      <c r="DI38" s="647"/>
      <c r="DJ38" s="647"/>
      <c r="DK38" s="647"/>
      <c r="DL38" s="647"/>
      <c r="DM38" s="647"/>
      <c r="DN38" s="647"/>
      <c r="DO38" s="647"/>
      <c r="DP38" s="647"/>
      <c r="DQ38" s="647"/>
      <c r="DR38" s="647"/>
      <c r="DS38" s="647"/>
      <c r="DT38" s="647"/>
      <c r="DU38" s="647"/>
      <c r="DV38" s="647"/>
      <c r="DW38" s="647"/>
      <c r="DX38" s="647"/>
      <c r="DY38" s="647"/>
      <c r="DZ38" s="647"/>
      <c r="EA38" s="647"/>
      <c r="EB38" s="647"/>
      <c r="EC38" s="647"/>
      <c r="ED38" s="647"/>
      <c r="EE38" s="647"/>
      <c r="EF38" s="647"/>
      <c r="EG38" s="647"/>
      <c r="EH38" s="647"/>
      <c r="EI38" s="647"/>
      <c r="EJ38" s="647"/>
      <c r="EK38" s="647"/>
      <c r="EL38" s="647"/>
      <c r="EM38" s="647"/>
      <c r="EN38" s="647"/>
      <c r="EO38" s="647"/>
      <c r="EP38" s="647"/>
      <c r="EQ38" s="647"/>
      <c r="ER38" s="647"/>
      <c r="ES38" s="647"/>
      <c r="ET38" s="647"/>
      <c r="EU38" s="647"/>
      <c r="EV38" s="647"/>
      <c r="EW38" s="647"/>
      <c r="EX38" s="647"/>
      <c r="EY38" s="647"/>
      <c r="EZ38" s="647"/>
      <c r="FA38" s="647"/>
      <c r="FB38" s="647"/>
      <c r="FC38" s="647"/>
      <c r="FD38" s="647"/>
      <c r="FE38" s="647"/>
      <c r="FF38" s="647"/>
      <c r="FG38" s="647"/>
      <c r="FH38" s="647"/>
      <c r="FI38" s="647"/>
      <c r="FJ38" s="647"/>
      <c r="FK38" s="647"/>
      <c r="FL38" s="647"/>
      <c r="FM38" s="647"/>
      <c r="FN38" s="647"/>
      <c r="FO38" s="647"/>
      <c r="FP38" s="647"/>
      <c r="FQ38" s="647"/>
      <c r="FR38" s="647"/>
      <c r="FS38" s="647"/>
      <c r="FT38" s="647"/>
      <c r="FU38" s="647"/>
      <c r="FV38" s="647"/>
      <c r="FW38" s="647"/>
      <c r="FX38" s="647"/>
      <c r="FY38" s="647"/>
      <c r="FZ38" s="647"/>
      <c r="GA38" s="647"/>
      <c r="GB38" s="647"/>
      <c r="GC38" s="647"/>
      <c r="GD38" s="647"/>
      <c r="GE38" s="647"/>
      <c r="GF38" s="647"/>
      <c r="GG38" s="647"/>
      <c r="GH38" s="647"/>
      <c r="GI38" s="647"/>
      <c r="GJ38" s="647"/>
      <c r="GK38" s="647"/>
      <c r="GL38" s="647"/>
      <c r="GM38" s="647"/>
      <c r="GN38" s="647"/>
      <c r="GO38" s="647"/>
      <c r="GP38" s="647"/>
      <c r="GQ38" s="647"/>
      <c r="GR38" s="647"/>
      <c r="GS38" s="647"/>
      <c r="GT38" s="647"/>
      <c r="GU38" s="647"/>
      <c r="GV38" s="647"/>
      <c r="GW38" s="647"/>
      <c r="GX38" s="647"/>
      <c r="GY38" s="647"/>
      <c r="GZ38" s="647"/>
      <c r="HA38" s="647"/>
      <c r="HB38" s="647"/>
      <c r="HC38" s="647"/>
      <c r="HD38" s="647"/>
      <c r="HE38" s="647"/>
      <c r="HF38" s="647"/>
      <c r="HG38" s="647"/>
      <c r="HH38" s="647"/>
      <c r="HI38" s="647"/>
      <c r="HJ38" s="647"/>
      <c r="HK38" s="647"/>
      <c r="HL38" s="647"/>
      <c r="HM38" s="647"/>
      <c r="HN38" s="647"/>
      <c r="HO38" s="647"/>
      <c r="HP38" s="647"/>
      <c r="HQ38" s="647"/>
      <c r="HR38" s="647"/>
      <c r="HS38" s="647"/>
      <c r="HT38" s="647"/>
      <c r="HU38" s="647"/>
      <c r="HV38" s="647"/>
      <c r="HW38" s="647"/>
      <c r="HX38" s="647"/>
      <c r="HY38" s="647"/>
      <c r="HZ38" s="647"/>
      <c r="IA38" s="647"/>
      <c r="IB38" s="647"/>
      <c r="IC38" s="647"/>
      <c r="ID38" s="647"/>
      <c r="IE38" s="647"/>
      <c r="IF38" s="647"/>
      <c r="IG38" s="647"/>
      <c r="IH38" s="647"/>
      <c r="II38" s="647"/>
      <c r="IJ38" s="647"/>
      <c r="IK38" s="647"/>
      <c r="IL38" s="647"/>
      <c r="IM38" s="647"/>
      <c r="IN38" s="647"/>
      <c r="IO38" s="647"/>
      <c r="IP38" s="647"/>
      <c r="IQ38" s="647"/>
      <c r="IR38" s="647"/>
      <c r="IS38" s="647"/>
      <c r="IT38" s="647"/>
      <c r="IU38" s="647"/>
      <c r="IV38" s="647"/>
      <c r="IW38" s="647"/>
      <c r="IX38" s="647"/>
      <c r="IY38" s="647"/>
      <c r="IZ38" s="647"/>
      <c r="JA38" s="647"/>
      <c r="JB38" s="647"/>
      <c r="JC38" s="647"/>
      <c r="JD38" s="647"/>
      <c r="JE38" s="647"/>
      <c r="JF38" s="647"/>
      <c r="JG38" s="647"/>
      <c r="JH38" s="647"/>
      <c r="JI38" s="647"/>
      <c r="JJ38" s="647"/>
      <c r="JK38" s="647"/>
      <c r="JL38" s="647"/>
      <c r="JM38" s="647"/>
      <c r="JN38" s="647"/>
      <c r="JO38" s="647"/>
      <c r="JP38" s="647"/>
      <c r="JQ38" s="647"/>
      <c r="JR38" s="647"/>
      <c r="JS38" s="647"/>
      <c r="JT38" s="647"/>
      <c r="JU38" s="647"/>
      <c r="JV38" s="647"/>
      <c r="JW38" s="647"/>
      <c r="JX38" s="647"/>
      <c r="JY38" s="647"/>
      <c r="JZ38" s="647"/>
      <c r="KA38" s="647"/>
      <c r="KB38" s="647"/>
      <c r="KC38" s="647"/>
      <c r="KD38" s="647"/>
      <c r="KE38" s="647"/>
      <c r="KF38" s="647"/>
      <c r="KG38" s="647"/>
      <c r="KH38" s="647"/>
      <c r="KI38" s="647"/>
      <c r="KJ38" s="647"/>
      <c r="KK38" s="647"/>
      <c r="KL38" s="647"/>
      <c r="KM38" s="647"/>
      <c r="KN38" s="647"/>
      <c r="KO38" s="647"/>
      <c r="KP38" s="647"/>
      <c r="KQ38" s="647"/>
      <c r="KR38" s="647"/>
      <c r="KS38" s="647"/>
      <c r="KT38" s="647"/>
      <c r="KU38" s="647"/>
      <c r="KV38" s="647"/>
      <c r="KW38" s="647"/>
      <c r="KX38" s="647"/>
      <c r="KY38" s="647"/>
      <c r="KZ38" s="647"/>
      <c r="LA38" s="647"/>
      <c r="LB38" s="647"/>
      <c r="LC38" s="647"/>
      <c r="LD38" s="647"/>
      <c r="LE38" s="647"/>
      <c r="LF38" s="647"/>
      <c r="LG38" s="647"/>
      <c r="LH38" s="647"/>
      <c r="LI38" s="647"/>
      <c r="LJ38" s="647"/>
      <c r="LK38" s="647"/>
      <c r="LL38" s="647"/>
      <c r="LM38" s="647"/>
      <c r="LN38" s="647"/>
      <c r="LO38" s="647"/>
      <c r="LP38" s="647"/>
      <c r="LQ38" s="647"/>
      <c r="LR38" s="647"/>
      <c r="LS38" s="647"/>
      <c r="LT38" s="647"/>
      <c r="LU38" s="647"/>
      <c r="LV38" s="647"/>
      <c r="LW38" s="647"/>
      <c r="LX38" s="647"/>
      <c r="LY38" s="647"/>
      <c r="LZ38" s="647"/>
      <c r="MA38" s="647"/>
      <c r="MB38" s="647"/>
      <c r="MC38" s="647"/>
      <c r="MD38" s="647"/>
      <c r="ME38" s="647"/>
      <c r="MF38" s="647"/>
      <c r="MG38" s="647"/>
      <c r="MH38" s="647"/>
      <c r="MI38" s="647"/>
      <c r="MJ38" s="647"/>
      <c r="MK38" s="647"/>
      <c r="ML38" s="647"/>
      <c r="MM38" s="647"/>
      <c r="MN38" s="647"/>
      <c r="MO38" s="647"/>
      <c r="MP38" s="647"/>
      <c r="MQ38" s="647"/>
      <c r="MR38" s="647"/>
      <c r="MS38" s="647"/>
      <c r="MT38" s="647"/>
      <c r="MU38" s="647"/>
      <c r="MV38" s="647"/>
      <c r="MW38" s="647"/>
      <c r="MX38" s="647"/>
      <c r="MY38" s="647"/>
      <c r="MZ38" s="647"/>
      <c r="NA38" s="647"/>
      <c r="NB38" s="647"/>
      <c r="NC38" s="647"/>
      <c r="ND38" s="647"/>
      <c r="NE38" s="647"/>
      <c r="NF38" s="647"/>
      <c r="NG38" s="647"/>
      <c r="NH38" s="647"/>
      <c r="NI38" s="647"/>
      <c r="NJ38" s="647"/>
      <c r="NK38" s="647"/>
      <c r="NL38" s="647"/>
      <c r="NM38" s="647"/>
      <c r="NN38" s="647"/>
      <c r="NO38" s="647"/>
      <c r="NP38" s="647"/>
      <c r="NQ38" s="647"/>
      <c r="NR38" s="647"/>
      <c r="NS38" s="647"/>
      <c r="NT38" s="647"/>
      <c r="NU38" s="647"/>
      <c r="NV38" s="647"/>
      <c r="NW38" s="647"/>
      <c r="NX38" s="647"/>
      <c r="NY38" s="647"/>
      <c r="NZ38" s="647"/>
      <c r="OA38" s="647"/>
      <c r="OB38" s="647"/>
      <c r="OC38" s="647"/>
      <c r="OD38" s="647"/>
      <c r="OE38" s="647"/>
      <c r="OF38" s="647"/>
      <c r="OG38" s="647"/>
      <c r="OH38" s="647"/>
      <c r="OI38" s="647"/>
      <c r="OJ38" s="647"/>
      <c r="OK38" s="647"/>
      <c r="OL38" s="647"/>
      <c r="OM38" s="647"/>
      <c r="ON38" s="647"/>
      <c r="OO38" s="647"/>
      <c r="OP38" s="647"/>
      <c r="OQ38" s="647"/>
      <c r="OR38" s="647"/>
      <c r="OS38" s="647"/>
      <c r="OT38" s="647"/>
      <c r="OU38" s="647"/>
      <c r="OV38" s="647"/>
      <c r="OW38" s="647"/>
      <c r="OX38" s="647"/>
      <c r="OY38" s="647"/>
      <c r="OZ38" s="647"/>
      <c r="PA38" s="647"/>
      <c r="PB38" s="647"/>
      <c r="PC38" s="647"/>
      <c r="PD38" s="647"/>
      <c r="PE38" s="647"/>
      <c r="PF38" s="647"/>
      <c r="PG38" s="647"/>
      <c r="PH38" s="647"/>
      <c r="PI38" s="647"/>
      <c r="PJ38" s="647"/>
      <c r="PK38" s="647"/>
      <c r="PL38" s="647"/>
      <c r="PM38" s="647"/>
      <c r="PN38" s="647"/>
      <c r="PO38" s="647"/>
      <c r="PP38" s="647"/>
      <c r="PQ38" s="647"/>
      <c r="PR38" s="647"/>
      <c r="PS38" s="647"/>
      <c r="PT38" s="647"/>
      <c r="PU38" s="647"/>
      <c r="PV38" s="647"/>
      <c r="PW38" s="647"/>
      <c r="PX38" s="647"/>
      <c r="PY38" s="647"/>
      <c r="PZ38" s="647"/>
      <c r="QA38" s="647"/>
      <c r="QB38" s="647"/>
      <c r="QC38" s="647"/>
      <c r="QD38" s="647"/>
      <c r="QE38" s="647"/>
      <c r="QF38" s="647"/>
      <c r="QG38" s="647"/>
      <c r="QH38" s="647"/>
      <c r="QI38" s="647"/>
      <c r="QJ38" s="647"/>
      <c r="QK38" s="647"/>
      <c r="QL38" s="647"/>
      <c r="QM38" s="647"/>
      <c r="QN38" s="647"/>
      <c r="QO38" s="647"/>
      <c r="QP38" s="647"/>
      <c r="QQ38" s="647"/>
      <c r="QR38" s="647"/>
      <c r="QS38" s="647"/>
      <c r="QT38" s="647"/>
      <c r="QU38" s="647"/>
      <c r="QV38" s="647"/>
      <c r="QW38" s="647"/>
      <c r="QX38" s="647"/>
      <c r="QY38" s="647"/>
      <c r="QZ38" s="647"/>
      <c r="RA38" s="647"/>
      <c r="RB38" s="647"/>
      <c r="RC38" s="647"/>
      <c r="RD38" s="647"/>
      <c r="RE38" s="647"/>
      <c r="RF38" s="647"/>
      <c r="RG38" s="647"/>
      <c r="RH38" s="647"/>
      <c r="RI38" s="647"/>
      <c r="RJ38" s="647"/>
      <c r="RK38" s="647"/>
      <c r="RL38" s="647"/>
      <c r="RM38" s="647"/>
      <c r="RN38" s="647"/>
      <c r="RO38" s="647"/>
      <c r="RP38" s="647"/>
      <c r="RQ38" s="647"/>
      <c r="RR38" s="647"/>
      <c r="RS38" s="647"/>
      <c r="RT38" s="647"/>
      <c r="RU38" s="647"/>
      <c r="RV38" s="647"/>
      <c r="RW38" s="647"/>
      <c r="RX38" s="647"/>
      <c r="RY38" s="647"/>
      <c r="RZ38" s="647"/>
      <c r="SA38" s="647"/>
      <c r="SD38" s="749"/>
      <c r="SE38" s="749"/>
      <c r="SF38" s="749"/>
      <c r="SG38" s="749"/>
      <c r="SH38" s="749"/>
      <c r="SI38" s="749"/>
      <c r="SJ38" s="749"/>
      <c r="SK38" s="749"/>
      <c r="SL38" s="749"/>
      <c r="SM38" s="749"/>
      <c r="SN38" s="749"/>
      <c r="SO38" s="749"/>
      <c r="SP38" s="749"/>
      <c r="SQ38" s="749"/>
      <c r="SR38" s="749"/>
      <c r="SS38" s="749"/>
      <c r="ST38" s="749"/>
      <c r="SU38" s="749"/>
      <c r="SV38" s="749"/>
      <c r="SW38" s="749"/>
      <c r="SX38" s="749"/>
      <c r="SY38" s="749"/>
      <c r="SZ38" s="749"/>
      <c r="TA38" s="749"/>
      <c r="TB38" s="749"/>
      <c r="TC38" s="749"/>
      <c r="TD38" s="749"/>
      <c r="TE38" s="749"/>
      <c r="TF38" s="749"/>
      <c r="TG38" s="749"/>
      <c r="TH38" s="749"/>
      <c r="TI38" s="749"/>
      <c r="TJ38" s="749"/>
      <c r="TK38" s="749"/>
    </row>
    <row r="39" spans="1:531">
      <c r="A39" s="639"/>
      <c r="B39" s="872"/>
      <c r="C39" s="872"/>
      <c r="D39" s="647"/>
      <c r="E39" s="685"/>
      <c r="F39" s="685"/>
      <c r="G39" s="685"/>
      <c r="H39" s="685"/>
      <c r="I39" s="685"/>
      <c r="J39" s="685"/>
      <c r="K39" s="685"/>
      <c r="L39" s="647"/>
      <c r="M39" s="647"/>
      <c r="N39" s="647"/>
      <c r="O39" s="647"/>
      <c r="P39" s="647"/>
      <c r="Q39" s="647"/>
      <c r="R39" s="647"/>
      <c r="S39" s="647"/>
      <c r="T39" s="647"/>
      <c r="U39" s="647"/>
      <c r="V39" s="647"/>
      <c r="W39" s="647"/>
      <c r="X39" s="647"/>
      <c r="Y39" s="647"/>
      <c r="Z39" s="647"/>
      <c r="AA39" s="647"/>
      <c r="AB39" s="647"/>
      <c r="AC39" s="647"/>
      <c r="AD39" s="647"/>
      <c r="AE39" s="647"/>
      <c r="AF39" s="647"/>
      <c r="AG39" s="647"/>
      <c r="AH39" s="647"/>
      <c r="AI39" s="647"/>
      <c r="AJ39" s="647"/>
      <c r="AK39" s="647"/>
      <c r="AL39" s="647"/>
      <c r="AM39" s="647"/>
      <c r="AN39" s="647"/>
      <c r="AO39" s="647"/>
      <c r="AP39" s="647"/>
      <c r="AQ39" s="647"/>
      <c r="AR39" s="647"/>
      <c r="AS39" s="647"/>
      <c r="AT39" s="647"/>
      <c r="AU39" s="647"/>
      <c r="AV39" s="647"/>
      <c r="AW39" s="647"/>
      <c r="AX39" s="647"/>
      <c r="AY39" s="647"/>
      <c r="AZ39" s="647"/>
      <c r="BA39" s="647"/>
      <c r="BB39" s="647"/>
      <c r="BC39" s="647"/>
      <c r="BD39" s="647"/>
      <c r="BE39" s="647"/>
      <c r="BF39" s="647"/>
      <c r="BG39" s="647"/>
      <c r="BH39" s="647"/>
      <c r="BI39" s="647"/>
      <c r="BJ39" s="647"/>
      <c r="BK39" s="647"/>
      <c r="BL39" s="647"/>
      <c r="BM39" s="647"/>
      <c r="BN39" s="647"/>
      <c r="BO39" s="647"/>
      <c r="BP39" s="647"/>
      <c r="BQ39" s="647"/>
      <c r="BR39" s="647"/>
      <c r="BS39" s="647"/>
      <c r="BT39" s="647"/>
      <c r="BU39" s="647"/>
      <c r="BV39" s="647"/>
      <c r="BW39" s="647"/>
      <c r="BX39" s="647"/>
      <c r="BY39" s="647"/>
      <c r="BZ39" s="647"/>
      <c r="CA39" s="647"/>
      <c r="CB39" s="647"/>
      <c r="CC39" s="647"/>
      <c r="CD39" s="647"/>
      <c r="CE39" s="647"/>
      <c r="CF39" s="647"/>
      <c r="CG39" s="647"/>
      <c r="CH39" s="647"/>
      <c r="CI39" s="647"/>
      <c r="CJ39" s="647"/>
      <c r="CK39" s="647"/>
      <c r="CL39" s="647"/>
      <c r="CM39" s="647"/>
      <c r="CN39" s="647"/>
      <c r="CO39" s="647"/>
      <c r="CP39" s="647"/>
      <c r="CQ39" s="647"/>
      <c r="CR39" s="647"/>
      <c r="CS39" s="647"/>
      <c r="CT39" s="647"/>
      <c r="CU39" s="647"/>
      <c r="CV39" s="647"/>
      <c r="CW39" s="647"/>
      <c r="CX39" s="647"/>
      <c r="CY39" s="808"/>
      <c r="CZ39" s="693"/>
      <c r="DA39" s="621"/>
      <c r="DB39" s="647"/>
      <c r="DC39" s="647"/>
      <c r="DD39" s="647"/>
      <c r="DE39" s="647"/>
      <c r="DF39" s="647"/>
      <c r="DG39" s="647"/>
      <c r="DH39" s="647"/>
      <c r="DI39" s="647"/>
      <c r="DJ39" s="647"/>
      <c r="DK39" s="647"/>
      <c r="DL39" s="647"/>
      <c r="DM39" s="647"/>
      <c r="DN39" s="647"/>
      <c r="DO39" s="647"/>
      <c r="DP39" s="647"/>
      <c r="DQ39" s="647"/>
      <c r="DR39" s="647"/>
      <c r="DS39" s="647"/>
      <c r="DT39" s="647"/>
      <c r="DU39" s="647"/>
      <c r="DV39" s="647"/>
      <c r="DW39" s="647"/>
      <c r="DX39" s="647"/>
      <c r="DY39" s="647"/>
      <c r="DZ39" s="647"/>
      <c r="EA39" s="647"/>
      <c r="EB39" s="647"/>
      <c r="EC39" s="647"/>
      <c r="ED39" s="647"/>
      <c r="EE39" s="647"/>
      <c r="EF39" s="647"/>
      <c r="EG39" s="647"/>
      <c r="EH39" s="647"/>
      <c r="EI39" s="647"/>
      <c r="EJ39" s="647"/>
      <c r="EK39" s="647"/>
      <c r="EL39" s="647"/>
      <c r="EM39" s="647"/>
      <c r="EN39" s="647"/>
      <c r="EO39" s="647"/>
      <c r="EP39" s="647"/>
      <c r="EQ39" s="647"/>
      <c r="ER39" s="647"/>
      <c r="ES39" s="647"/>
      <c r="ET39" s="647"/>
      <c r="EU39" s="647"/>
      <c r="EV39" s="647"/>
      <c r="EW39" s="647"/>
      <c r="EX39" s="647"/>
      <c r="EY39" s="647"/>
      <c r="EZ39" s="647"/>
      <c r="FA39" s="647"/>
      <c r="FB39" s="647"/>
      <c r="FC39" s="647"/>
      <c r="FD39" s="647"/>
      <c r="FE39" s="647"/>
      <c r="FF39" s="647"/>
      <c r="FG39" s="647"/>
      <c r="FH39" s="647"/>
      <c r="FI39" s="647"/>
      <c r="FJ39" s="647"/>
      <c r="FK39" s="647"/>
      <c r="FL39" s="647"/>
      <c r="FM39" s="647"/>
      <c r="FN39" s="647"/>
      <c r="FO39" s="647"/>
      <c r="FP39" s="647"/>
      <c r="FQ39" s="647"/>
      <c r="FR39" s="647"/>
      <c r="FS39" s="647"/>
      <c r="FT39" s="647"/>
      <c r="FU39" s="647"/>
      <c r="FV39" s="647"/>
      <c r="FW39" s="647"/>
      <c r="FX39" s="647"/>
      <c r="FY39" s="647"/>
      <c r="FZ39" s="647"/>
      <c r="GA39" s="647"/>
      <c r="GB39" s="647"/>
      <c r="GC39" s="647"/>
      <c r="GD39" s="647"/>
      <c r="GE39" s="647"/>
      <c r="GF39" s="647"/>
      <c r="GG39" s="647"/>
      <c r="GH39" s="647"/>
      <c r="GI39" s="647"/>
      <c r="GJ39" s="647"/>
      <c r="GK39" s="647"/>
      <c r="GL39" s="647"/>
      <c r="GM39" s="647"/>
      <c r="GN39" s="647"/>
      <c r="GO39" s="647"/>
      <c r="GP39" s="647"/>
      <c r="GQ39" s="647"/>
      <c r="GR39" s="647"/>
      <c r="GS39" s="647"/>
      <c r="GT39" s="647"/>
      <c r="GU39" s="647"/>
      <c r="GV39" s="647"/>
      <c r="GW39" s="647"/>
      <c r="GX39" s="647"/>
      <c r="GY39" s="647"/>
      <c r="GZ39" s="647"/>
      <c r="HA39" s="647"/>
      <c r="HB39" s="647"/>
      <c r="HC39" s="647"/>
      <c r="HD39" s="647"/>
      <c r="HE39" s="647"/>
      <c r="HF39" s="647"/>
      <c r="HG39" s="647"/>
      <c r="HH39" s="647"/>
      <c r="HI39" s="647"/>
      <c r="HJ39" s="647"/>
      <c r="HK39" s="647"/>
      <c r="HL39" s="647"/>
      <c r="HM39" s="647"/>
      <c r="HN39" s="647"/>
      <c r="HO39" s="647"/>
      <c r="HP39" s="647"/>
      <c r="HQ39" s="647"/>
      <c r="HR39" s="647"/>
      <c r="HS39" s="647"/>
      <c r="HT39" s="647"/>
      <c r="HU39" s="647"/>
      <c r="HV39" s="647"/>
      <c r="HW39" s="647"/>
      <c r="HX39" s="647"/>
      <c r="HY39" s="647"/>
      <c r="HZ39" s="647"/>
      <c r="IA39" s="647"/>
      <c r="IB39" s="647"/>
      <c r="IC39" s="647"/>
      <c r="ID39" s="647"/>
      <c r="IE39" s="647"/>
      <c r="IF39" s="647"/>
      <c r="IG39" s="647"/>
      <c r="IH39" s="647"/>
      <c r="II39" s="647"/>
      <c r="IJ39" s="647"/>
      <c r="IK39" s="647"/>
      <c r="IL39" s="647"/>
      <c r="IM39" s="647"/>
      <c r="IN39" s="647"/>
      <c r="IO39" s="647"/>
      <c r="IP39" s="647"/>
      <c r="IQ39" s="647"/>
      <c r="IR39" s="647"/>
      <c r="IS39" s="647"/>
      <c r="IT39" s="647"/>
      <c r="IU39" s="647"/>
      <c r="IV39" s="647"/>
      <c r="IW39" s="647"/>
      <c r="IX39" s="647"/>
      <c r="IY39" s="647"/>
      <c r="IZ39" s="647"/>
      <c r="JA39" s="647"/>
      <c r="JB39" s="647"/>
      <c r="JC39" s="647"/>
      <c r="JD39" s="647"/>
      <c r="JE39" s="647"/>
      <c r="JF39" s="647"/>
      <c r="JG39" s="647"/>
      <c r="JH39" s="647"/>
      <c r="JI39" s="647"/>
      <c r="JJ39" s="647"/>
      <c r="JK39" s="647"/>
      <c r="JL39" s="647"/>
      <c r="JM39" s="647"/>
      <c r="JN39" s="647"/>
      <c r="JO39" s="647"/>
      <c r="JP39" s="647"/>
      <c r="JQ39" s="647"/>
      <c r="JR39" s="647"/>
      <c r="JS39" s="647"/>
      <c r="JT39" s="647"/>
      <c r="JU39" s="647"/>
      <c r="JV39" s="647"/>
      <c r="JW39" s="647"/>
      <c r="JX39" s="647"/>
      <c r="JY39" s="647"/>
      <c r="JZ39" s="647"/>
      <c r="KA39" s="647"/>
      <c r="KB39" s="647"/>
      <c r="KC39" s="647"/>
      <c r="KD39" s="647"/>
      <c r="KE39" s="647"/>
      <c r="KF39" s="647"/>
      <c r="KG39" s="647"/>
      <c r="KH39" s="647"/>
      <c r="KI39" s="647"/>
      <c r="KJ39" s="647"/>
      <c r="KK39" s="647"/>
      <c r="KL39" s="647"/>
      <c r="KM39" s="647"/>
      <c r="KN39" s="647"/>
      <c r="KO39" s="647"/>
      <c r="KP39" s="647"/>
      <c r="KQ39" s="647"/>
      <c r="KR39" s="647"/>
      <c r="KS39" s="647"/>
      <c r="KT39" s="647"/>
      <c r="KU39" s="647"/>
      <c r="KV39" s="647"/>
      <c r="KW39" s="647"/>
      <c r="KX39" s="647"/>
      <c r="KY39" s="647"/>
      <c r="KZ39" s="647"/>
      <c r="LA39" s="647"/>
      <c r="LB39" s="647"/>
      <c r="LC39" s="647"/>
      <c r="LD39" s="647"/>
      <c r="LE39" s="647"/>
      <c r="LF39" s="647"/>
      <c r="LG39" s="647"/>
      <c r="LH39" s="647"/>
      <c r="LI39" s="647"/>
      <c r="LJ39" s="647"/>
      <c r="LK39" s="647"/>
      <c r="LL39" s="647"/>
      <c r="LM39" s="647"/>
      <c r="LN39" s="647"/>
      <c r="LO39" s="647"/>
      <c r="LP39" s="647"/>
      <c r="LQ39" s="647"/>
      <c r="LR39" s="647"/>
      <c r="LS39" s="647"/>
      <c r="LT39" s="647"/>
      <c r="LU39" s="647"/>
      <c r="LV39" s="647"/>
      <c r="LW39" s="647"/>
      <c r="LX39" s="647"/>
      <c r="LY39" s="647"/>
      <c r="LZ39" s="647"/>
      <c r="MA39" s="647"/>
      <c r="MB39" s="647"/>
      <c r="MC39" s="647"/>
      <c r="MD39" s="647"/>
      <c r="ME39" s="647"/>
      <c r="MF39" s="647"/>
      <c r="MG39" s="647"/>
      <c r="MH39" s="647"/>
      <c r="MI39" s="647"/>
      <c r="MJ39" s="647"/>
      <c r="MK39" s="647"/>
      <c r="ML39" s="647"/>
      <c r="MM39" s="647"/>
      <c r="MN39" s="647"/>
      <c r="MO39" s="647"/>
      <c r="MP39" s="647"/>
      <c r="MQ39" s="647"/>
      <c r="MR39" s="647"/>
      <c r="MS39" s="647"/>
      <c r="MT39" s="647"/>
      <c r="MU39" s="647"/>
      <c r="MV39" s="647"/>
      <c r="MW39" s="647"/>
      <c r="MX39" s="647"/>
      <c r="MY39" s="647"/>
      <c r="MZ39" s="647"/>
      <c r="NA39" s="647"/>
      <c r="NB39" s="647"/>
      <c r="NC39" s="647"/>
      <c r="ND39" s="647"/>
      <c r="NE39" s="647"/>
      <c r="NF39" s="647"/>
      <c r="NG39" s="647"/>
      <c r="NH39" s="647"/>
      <c r="NI39" s="647"/>
      <c r="NJ39" s="647"/>
      <c r="NK39" s="647"/>
      <c r="NL39" s="647"/>
      <c r="NM39" s="647"/>
      <c r="NN39" s="647"/>
      <c r="NO39" s="647"/>
      <c r="NP39" s="647"/>
      <c r="NQ39" s="647"/>
      <c r="NR39" s="647"/>
      <c r="NS39" s="647"/>
      <c r="NT39" s="647"/>
      <c r="NU39" s="647"/>
      <c r="NV39" s="647"/>
      <c r="NW39" s="647"/>
      <c r="NX39" s="647"/>
      <c r="NY39" s="647"/>
      <c r="NZ39" s="647"/>
      <c r="OA39" s="647"/>
      <c r="OB39" s="647"/>
      <c r="OC39" s="647"/>
      <c r="OD39" s="647"/>
      <c r="OE39" s="647"/>
      <c r="OF39" s="647"/>
      <c r="OG39" s="647"/>
      <c r="OH39" s="647"/>
      <c r="OI39" s="647"/>
      <c r="OJ39" s="647"/>
      <c r="OK39" s="647"/>
      <c r="OL39" s="647"/>
      <c r="OM39" s="647"/>
      <c r="ON39" s="647"/>
      <c r="OO39" s="647"/>
      <c r="OP39" s="647"/>
      <c r="OQ39" s="647"/>
      <c r="OR39" s="647"/>
      <c r="OS39" s="647"/>
      <c r="OT39" s="647"/>
      <c r="OU39" s="647"/>
      <c r="OV39" s="647"/>
      <c r="OW39" s="647"/>
      <c r="OX39" s="647"/>
      <c r="OY39" s="647"/>
      <c r="OZ39" s="647"/>
      <c r="PA39" s="647"/>
      <c r="PB39" s="647"/>
      <c r="PC39" s="647"/>
      <c r="PD39" s="647"/>
      <c r="PE39" s="647"/>
      <c r="PF39" s="647"/>
      <c r="PG39" s="647"/>
      <c r="PH39" s="647"/>
      <c r="PI39" s="647"/>
      <c r="PJ39" s="647"/>
      <c r="PK39" s="647"/>
      <c r="PL39" s="647"/>
      <c r="PM39" s="647"/>
      <c r="PN39" s="647"/>
      <c r="PO39" s="647"/>
      <c r="PP39" s="647"/>
      <c r="PQ39" s="647"/>
      <c r="PR39" s="647"/>
      <c r="PS39" s="647"/>
      <c r="PT39" s="647"/>
      <c r="PU39" s="647"/>
      <c r="PV39" s="647"/>
      <c r="PW39" s="647"/>
      <c r="PX39" s="647"/>
      <c r="PY39" s="647"/>
      <c r="PZ39" s="647"/>
      <c r="QA39" s="647"/>
      <c r="QB39" s="647"/>
      <c r="QC39" s="647"/>
      <c r="QD39" s="647"/>
      <c r="QE39" s="647"/>
      <c r="QF39" s="647"/>
      <c r="QG39" s="647"/>
      <c r="QH39" s="647"/>
      <c r="QI39" s="647"/>
      <c r="QJ39" s="647"/>
      <c r="QK39" s="647"/>
      <c r="QL39" s="647"/>
      <c r="QM39" s="647"/>
      <c r="QN39" s="647"/>
      <c r="QO39" s="647"/>
      <c r="QP39" s="647"/>
      <c r="QQ39" s="647"/>
      <c r="QR39" s="647"/>
      <c r="QS39" s="647"/>
      <c r="QT39" s="647"/>
      <c r="QU39" s="647"/>
      <c r="QV39" s="647"/>
      <c r="QW39" s="647"/>
      <c r="QX39" s="647"/>
      <c r="QY39" s="647"/>
      <c r="QZ39" s="647"/>
      <c r="RA39" s="647"/>
      <c r="RB39" s="647"/>
      <c r="RC39" s="647"/>
      <c r="RD39" s="647"/>
      <c r="RE39" s="647"/>
      <c r="RF39" s="647"/>
      <c r="RG39" s="647"/>
      <c r="RH39" s="647"/>
      <c r="RI39" s="647"/>
      <c r="RJ39" s="647"/>
      <c r="RK39" s="647"/>
      <c r="RL39" s="647"/>
      <c r="RM39" s="647"/>
      <c r="RN39" s="647"/>
      <c r="RO39" s="647"/>
      <c r="RP39" s="647"/>
      <c r="RQ39" s="647"/>
      <c r="RR39" s="647"/>
      <c r="RS39" s="647"/>
      <c r="RT39" s="647"/>
      <c r="RU39" s="647"/>
      <c r="RV39" s="647"/>
      <c r="RW39" s="647"/>
      <c r="RX39" s="647"/>
      <c r="RY39" s="647"/>
      <c r="RZ39" s="647"/>
      <c r="SA39" s="647"/>
      <c r="SD39" s="647"/>
      <c r="SE39" s="647"/>
      <c r="SF39" s="647"/>
      <c r="SG39" s="647"/>
      <c r="SH39" s="647"/>
      <c r="SI39" s="647"/>
      <c r="SJ39" s="647"/>
      <c r="SK39" s="647"/>
      <c r="SL39" s="647"/>
      <c r="SM39" s="647"/>
      <c r="SN39" s="647"/>
      <c r="SO39" s="647"/>
      <c r="SP39" s="647"/>
      <c r="SQ39" s="647"/>
      <c r="SR39" s="647"/>
      <c r="SS39" s="647"/>
      <c r="ST39" s="647"/>
      <c r="SU39" s="647"/>
      <c r="SV39" s="647"/>
      <c r="SW39" s="647"/>
      <c r="SX39" s="647"/>
      <c r="SY39" s="647"/>
      <c r="SZ39" s="647"/>
      <c r="TA39" s="647"/>
      <c r="TB39" s="647"/>
      <c r="TC39" s="647"/>
      <c r="TD39" s="647"/>
      <c r="TE39" s="647"/>
      <c r="TF39" s="647"/>
      <c r="TG39" s="647"/>
      <c r="TH39" s="647"/>
      <c r="TI39" s="647"/>
      <c r="TJ39" s="647"/>
      <c r="TK39" s="647"/>
    </row>
    <row r="40" spans="1:531">
      <c r="A40" s="639"/>
      <c r="B40" s="647"/>
      <c r="C40" s="647"/>
      <c r="D40" s="647"/>
      <c r="E40" s="685"/>
      <c r="F40" s="685"/>
      <c r="G40" s="685"/>
      <c r="H40" s="685"/>
      <c r="I40" s="685"/>
      <c r="J40" s="685"/>
      <c r="K40" s="685"/>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7"/>
      <c r="AY40" s="647"/>
      <c r="AZ40" s="647"/>
      <c r="BA40" s="647"/>
      <c r="BB40" s="647"/>
      <c r="BC40" s="647"/>
      <c r="BD40" s="647"/>
      <c r="BE40" s="647"/>
      <c r="BF40" s="647"/>
      <c r="BG40" s="647"/>
      <c r="BH40" s="647"/>
      <c r="BI40" s="647"/>
      <c r="BJ40" s="647"/>
      <c r="BK40" s="647"/>
      <c r="BL40" s="647"/>
      <c r="BM40" s="647"/>
      <c r="BN40" s="647"/>
      <c r="BO40" s="647"/>
      <c r="BP40" s="647"/>
      <c r="BQ40" s="647"/>
      <c r="BR40" s="647"/>
      <c r="BS40" s="647"/>
      <c r="BT40" s="647"/>
      <c r="BU40" s="647"/>
      <c r="BV40" s="647"/>
      <c r="BW40" s="647"/>
      <c r="BX40" s="647"/>
      <c r="BY40" s="647"/>
      <c r="BZ40" s="647"/>
      <c r="CA40" s="647"/>
      <c r="CB40" s="647"/>
      <c r="CC40" s="647"/>
      <c r="CD40" s="647"/>
      <c r="CE40" s="647"/>
      <c r="CF40" s="647"/>
      <c r="CG40" s="647"/>
      <c r="CH40" s="647"/>
      <c r="CI40" s="647"/>
      <c r="CJ40" s="647"/>
      <c r="CK40" s="647"/>
      <c r="CL40" s="647"/>
      <c r="CM40" s="647"/>
      <c r="CN40" s="647"/>
      <c r="CO40" s="647"/>
      <c r="CP40" s="647"/>
      <c r="CQ40" s="647"/>
      <c r="CR40" s="647"/>
      <c r="CS40" s="647"/>
      <c r="CT40" s="647"/>
      <c r="CU40" s="647"/>
      <c r="CV40" s="647"/>
      <c r="CW40" s="647"/>
      <c r="CX40" s="647"/>
      <c r="CY40" s="647"/>
      <c r="CZ40" s="647"/>
      <c r="DA40" s="647"/>
      <c r="DB40" s="647"/>
      <c r="DC40" s="647"/>
      <c r="DD40" s="647"/>
      <c r="DE40" s="647"/>
      <c r="DF40" s="647"/>
      <c r="DG40" s="647"/>
      <c r="DH40" s="647"/>
      <c r="DI40" s="647"/>
      <c r="DJ40" s="647"/>
      <c r="DK40" s="647"/>
      <c r="DL40" s="647"/>
      <c r="DM40" s="647"/>
      <c r="DN40" s="647"/>
      <c r="DO40" s="647"/>
      <c r="DP40" s="647"/>
      <c r="DQ40" s="647"/>
      <c r="DR40" s="647"/>
      <c r="DS40" s="647"/>
      <c r="DT40" s="647"/>
      <c r="DU40" s="647"/>
      <c r="DV40" s="647"/>
      <c r="DW40" s="647"/>
      <c r="DX40" s="647"/>
      <c r="DY40" s="647"/>
      <c r="DZ40" s="647"/>
      <c r="EA40" s="647"/>
      <c r="EB40" s="647"/>
      <c r="EC40" s="647"/>
      <c r="ED40" s="647"/>
      <c r="EE40" s="647"/>
      <c r="EF40" s="647"/>
      <c r="EG40" s="647"/>
      <c r="EH40" s="647"/>
      <c r="EI40" s="647"/>
      <c r="EJ40" s="647"/>
      <c r="EK40" s="647"/>
      <c r="EL40" s="647"/>
      <c r="EM40" s="647"/>
      <c r="EN40" s="647"/>
      <c r="EO40" s="647"/>
      <c r="EP40" s="647"/>
      <c r="EQ40" s="647"/>
      <c r="ER40" s="647"/>
      <c r="ES40" s="647"/>
      <c r="ET40" s="647"/>
      <c r="EU40" s="647"/>
      <c r="EV40" s="647"/>
      <c r="EW40" s="647"/>
      <c r="EX40" s="647"/>
      <c r="EY40" s="647"/>
      <c r="EZ40" s="647"/>
      <c r="FA40" s="647"/>
      <c r="FB40" s="647"/>
      <c r="FC40" s="647"/>
      <c r="FD40" s="647"/>
      <c r="FE40" s="647"/>
      <c r="FF40" s="647"/>
      <c r="FG40" s="647"/>
      <c r="FH40" s="647"/>
      <c r="FI40" s="647"/>
      <c r="FJ40" s="647"/>
      <c r="FK40" s="647"/>
      <c r="FL40" s="647"/>
      <c r="FM40" s="647"/>
      <c r="FN40" s="647"/>
      <c r="FO40" s="647"/>
      <c r="FP40" s="647"/>
      <c r="FQ40" s="647"/>
      <c r="FR40" s="647"/>
      <c r="FS40" s="647"/>
      <c r="FT40" s="647"/>
      <c r="FU40" s="647"/>
      <c r="FV40" s="647"/>
      <c r="FW40" s="647"/>
      <c r="FX40" s="647"/>
      <c r="FY40" s="647"/>
      <c r="FZ40" s="647"/>
      <c r="GA40" s="647"/>
      <c r="GB40" s="647"/>
      <c r="GC40" s="647"/>
      <c r="GD40" s="647"/>
      <c r="GE40" s="647"/>
      <c r="GF40" s="647"/>
      <c r="GG40" s="647"/>
      <c r="GH40" s="647"/>
      <c r="GI40" s="647"/>
      <c r="GJ40" s="647"/>
      <c r="GK40" s="647"/>
      <c r="GL40" s="647"/>
      <c r="GM40" s="647"/>
      <c r="GN40" s="647"/>
      <c r="GO40" s="647"/>
      <c r="GP40" s="647"/>
      <c r="GQ40" s="647"/>
      <c r="GR40" s="647"/>
      <c r="GS40" s="647"/>
      <c r="GT40" s="647"/>
      <c r="GU40" s="647"/>
      <c r="GV40" s="647"/>
      <c r="GW40" s="647"/>
      <c r="GX40" s="647"/>
      <c r="GY40" s="647"/>
      <c r="GZ40" s="647"/>
      <c r="HA40" s="647"/>
      <c r="HB40" s="647"/>
      <c r="HC40" s="647"/>
      <c r="HD40" s="647"/>
      <c r="HE40" s="647"/>
      <c r="HF40" s="647"/>
      <c r="HG40" s="647"/>
      <c r="HH40" s="647"/>
      <c r="HI40" s="647"/>
      <c r="HJ40" s="647"/>
      <c r="HK40" s="647"/>
      <c r="HL40" s="647"/>
      <c r="HM40" s="647"/>
      <c r="HN40" s="647"/>
      <c r="HO40" s="647"/>
      <c r="HP40" s="647"/>
      <c r="HQ40" s="647"/>
      <c r="HR40" s="647"/>
      <c r="HS40" s="647"/>
      <c r="HT40" s="647"/>
      <c r="HU40" s="647"/>
      <c r="HV40" s="647"/>
      <c r="HW40" s="647"/>
      <c r="HX40" s="647"/>
      <c r="HY40" s="647"/>
      <c r="HZ40" s="647"/>
      <c r="IA40" s="647"/>
      <c r="IB40" s="647"/>
      <c r="IC40" s="647"/>
      <c r="ID40" s="647"/>
      <c r="IE40" s="647"/>
      <c r="IF40" s="647"/>
      <c r="IG40" s="647"/>
      <c r="IH40" s="647"/>
      <c r="II40" s="647"/>
      <c r="IJ40" s="647"/>
      <c r="IK40" s="647"/>
      <c r="IL40" s="647"/>
      <c r="IM40" s="647"/>
      <c r="IN40" s="647"/>
      <c r="IO40" s="647"/>
      <c r="IP40" s="647"/>
      <c r="IQ40" s="647"/>
      <c r="IR40" s="647"/>
      <c r="IS40" s="647"/>
      <c r="IT40" s="647"/>
      <c r="IU40" s="647"/>
      <c r="IV40" s="647"/>
      <c r="IW40" s="647"/>
      <c r="IX40" s="647"/>
      <c r="IY40" s="647"/>
      <c r="IZ40" s="647"/>
      <c r="JA40" s="647"/>
      <c r="JB40" s="647"/>
      <c r="JC40" s="647"/>
      <c r="JD40" s="647"/>
      <c r="JE40" s="647"/>
      <c r="JF40" s="647"/>
      <c r="JG40" s="647"/>
      <c r="JH40" s="647"/>
      <c r="JI40" s="647"/>
      <c r="JJ40" s="647"/>
      <c r="JK40" s="647"/>
      <c r="JL40" s="647"/>
      <c r="JM40" s="647"/>
      <c r="JN40" s="647"/>
      <c r="JO40" s="647"/>
      <c r="JP40" s="647"/>
      <c r="JQ40" s="647"/>
      <c r="JR40" s="647"/>
      <c r="JS40" s="647"/>
      <c r="JT40" s="647"/>
      <c r="JU40" s="647"/>
      <c r="JV40" s="647"/>
      <c r="JW40" s="647"/>
      <c r="JX40" s="647"/>
      <c r="JY40" s="647"/>
      <c r="JZ40" s="647"/>
      <c r="KA40" s="647"/>
      <c r="KB40" s="647"/>
      <c r="KC40" s="647"/>
      <c r="KD40" s="647"/>
      <c r="KE40" s="647"/>
      <c r="KF40" s="647"/>
      <c r="KG40" s="647"/>
      <c r="KH40" s="647"/>
      <c r="KI40" s="647"/>
      <c r="KJ40" s="647"/>
      <c r="KK40" s="647"/>
      <c r="KL40" s="647"/>
      <c r="KM40" s="647"/>
      <c r="KN40" s="647"/>
      <c r="KO40" s="647"/>
      <c r="KP40" s="647"/>
      <c r="KQ40" s="647"/>
      <c r="KR40" s="647"/>
      <c r="KS40" s="647"/>
      <c r="KT40" s="647"/>
      <c r="KU40" s="647"/>
      <c r="KV40" s="647"/>
      <c r="KW40" s="647"/>
      <c r="KX40" s="647"/>
      <c r="KY40" s="647"/>
      <c r="KZ40" s="647"/>
      <c r="LA40" s="647"/>
      <c r="LB40" s="647"/>
      <c r="LC40" s="647"/>
      <c r="LD40" s="647"/>
      <c r="LE40" s="647"/>
      <c r="LF40" s="647"/>
      <c r="LG40" s="647"/>
      <c r="LH40" s="647"/>
      <c r="LI40" s="647"/>
      <c r="LJ40" s="647"/>
      <c r="LK40" s="647"/>
      <c r="LL40" s="647"/>
      <c r="LM40" s="647"/>
      <c r="LN40" s="647"/>
      <c r="LO40" s="647"/>
      <c r="LP40" s="647"/>
      <c r="LQ40" s="647"/>
      <c r="LR40" s="647"/>
      <c r="LS40" s="647"/>
      <c r="LT40" s="647"/>
      <c r="LU40" s="647"/>
      <c r="LV40" s="647"/>
      <c r="LW40" s="647"/>
      <c r="LX40" s="647"/>
      <c r="LY40" s="647"/>
      <c r="LZ40" s="647"/>
      <c r="MA40" s="647"/>
      <c r="MB40" s="647"/>
      <c r="MC40" s="647"/>
      <c r="MD40" s="647"/>
      <c r="ME40" s="647"/>
      <c r="MF40" s="647"/>
      <c r="MG40" s="647"/>
      <c r="MH40" s="647"/>
      <c r="MI40" s="647"/>
      <c r="MJ40" s="647"/>
      <c r="MK40" s="647"/>
      <c r="ML40" s="647"/>
      <c r="MM40" s="647"/>
      <c r="MN40" s="647"/>
      <c r="MO40" s="647"/>
      <c r="MP40" s="647"/>
      <c r="MQ40" s="647"/>
      <c r="MR40" s="647"/>
      <c r="MS40" s="647"/>
      <c r="MT40" s="647"/>
      <c r="MU40" s="647"/>
      <c r="MV40" s="647"/>
      <c r="MW40" s="647"/>
      <c r="MX40" s="647"/>
      <c r="MY40" s="647"/>
      <c r="MZ40" s="647"/>
      <c r="NA40" s="647"/>
      <c r="NB40" s="647"/>
      <c r="NC40" s="647"/>
      <c r="ND40" s="647"/>
      <c r="NE40" s="647"/>
      <c r="NF40" s="647"/>
      <c r="NG40" s="647"/>
      <c r="NH40" s="647"/>
      <c r="NI40" s="647"/>
      <c r="NJ40" s="647"/>
      <c r="NK40" s="647"/>
      <c r="NL40" s="647"/>
      <c r="NM40" s="647"/>
      <c r="NN40" s="647"/>
      <c r="NO40" s="647"/>
      <c r="NP40" s="647"/>
      <c r="NQ40" s="647"/>
      <c r="NR40" s="647"/>
      <c r="NS40" s="647"/>
      <c r="NT40" s="647"/>
      <c r="NU40" s="647"/>
      <c r="NV40" s="647"/>
      <c r="NW40" s="647"/>
      <c r="NX40" s="647"/>
      <c r="NY40" s="647"/>
      <c r="NZ40" s="647"/>
      <c r="OA40" s="647"/>
      <c r="OB40" s="647"/>
      <c r="OC40" s="647"/>
      <c r="OD40" s="647"/>
      <c r="OE40" s="647"/>
      <c r="OF40" s="647"/>
      <c r="OG40" s="647"/>
      <c r="OH40" s="647"/>
      <c r="OI40" s="647"/>
      <c r="OJ40" s="647"/>
      <c r="OK40" s="647"/>
      <c r="OL40" s="647"/>
      <c r="OM40" s="647"/>
      <c r="ON40" s="647"/>
      <c r="OO40" s="647"/>
      <c r="OP40" s="647"/>
      <c r="OQ40" s="647"/>
      <c r="OR40" s="647"/>
      <c r="OS40" s="647"/>
      <c r="OT40" s="647"/>
      <c r="OU40" s="647"/>
      <c r="OV40" s="647"/>
      <c r="OW40" s="647"/>
      <c r="OX40" s="647"/>
      <c r="OY40" s="647"/>
      <c r="OZ40" s="647"/>
      <c r="PA40" s="647"/>
      <c r="PB40" s="647"/>
      <c r="PC40" s="647"/>
      <c r="PD40" s="647"/>
      <c r="PE40" s="647"/>
      <c r="PF40" s="647"/>
      <c r="PG40" s="647"/>
      <c r="PH40" s="647"/>
      <c r="PI40" s="647"/>
      <c r="PJ40" s="647"/>
      <c r="PK40" s="647"/>
      <c r="PL40" s="647"/>
      <c r="PM40" s="647"/>
      <c r="PN40" s="647"/>
      <c r="PO40" s="647"/>
      <c r="PP40" s="647"/>
      <c r="PQ40" s="647"/>
      <c r="PR40" s="647"/>
      <c r="PS40" s="647"/>
      <c r="PT40" s="647"/>
      <c r="PU40" s="647"/>
      <c r="PV40" s="647"/>
      <c r="PW40" s="647"/>
      <c r="PX40" s="647"/>
      <c r="PY40" s="647"/>
      <c r="PZ40" s="647"/>
      <c r="QA40" s="647"/>
      <c r="QB40" s="647"/>
      <c r="QC40" s="647"/>
      <c r="QD40" s="647"/>
      <c r="QE40" s="647"/>
      <c r="QF40" s="647"/>
      <c r="QG40" s="647"/>
      <c r="QH40" s="647"/>
      <c r="QI40" s="647"/>
      <c r="QJ40" s="647"/>
      <c r="QK40" s="647"/>
      <c r="QL40" s="647"/>
      <c r="QM40" s="647"/>
      <c r="QN40" s="647"/>
      <c r="QO40" s="647"/>
      <c r="QP40" s="647"/>
      <c r="QQ40" s="647"/>
      <c r="QR40" s="647"/>
      <c r="QS40" s="647"/>
      <c r="QT40" s="647"/>
      <c r="QU40" s="647"/>
      <c r="QV40" s="647"/>
      <c r="QW40" s="647"/>
      <c r="QX40" s="647"/>
      <c r="QY40" s="647"/>
      <c r="QZ40" s="647"/>
      <c r="RA40" s="647"/>
      <c r="RB40" s="647"/>
      <c r="RC40" s="647"/>
      <c r="RD40" s="647"/>
      <c r="RE40" s="647"/>
      <c r="RF40" s="647"/>
      <c r="RG40" s="647"/>
      <c r="RH40" s="647"/>
      <c r="RI40" s="647"/>
      <c r="RJ40" s="647"/>
      <c r="RK40" s="647"/>
      <c r="RL40" s="647"/>
      <c r="RM40" s="647"/>
      <c r="RN40" s="647"/>
      <c r="RO40" s="647"/>
      <c r="RP40" s="647"/>
      <c r="RQ40" s="647"/>
      <c r="RR40" s="647"/>
      <c r="RS40" s="647"/>
      <c r="RT40" s="647"/>
      <c r="RU40" s="647"/>
      <c r="RV40" s="647"/>
      <c r="RW40" s="647"/>
      <c r="RX40" s="647"/>
      <c r="RY40" s="647"/>
      <c r="RZ40" s="647"/>
      <c r="SA40" s="647"/>
      <c r="SB40" s="647"/>
      <c r="SC40" s="647"/>
      <c r="SD40" s="647"/>
      <c r="SE40" s="647"/>
      <c r="SF40" s="647"/>
      <c r="SG40" s="647"/>
      <c r="SH40" s="647"/>
      <c r="SI40" s="647"/>
      <c r="SJ40" s="647"/>
      <c r="SK40" s="647"/>
      <c r="SL40" s="647"/>
      <c r="SM40" s="647"/>
      <c r="SN40" s="647"/>
      <c r="SO40" s="647"/>
      <c r="SP40" s="647"/>
      <c r="SQ40" s="647"/>
      <c r="SR40" s="647"/>
      <c r="SS40" s="647"/>
      <c r="ST40" s="647"/>
      <c r="SU40" s="647"/>
      <c r="SV40" s="647"/>
      <c r="SW40" s="647"/>
      <c r="SX40" s="647"/>
      <c r="SY40" s="647"/>
      <c r="SZ40" s="647"/>
      <c r="TA40" s="647"/>
      <c r="TB40" s="647"/>
      <c r="TC40" s="647"/>
      <c r="TD40" s="647"/>
      <c r="TE40" s="647"/>
      <c r="TF40" s="647"/>
      <c r="TG40" s="647"/>
      <c r="TH40" s="647"/>
      <c r="TI40" s="647"/>
      <c r="TJ40" s="647"/>
      <c r="TK40" s="647"/>
    </row>
    <row r="41" spans="1:531">
      <c r="A41" s="639"/>
      <c r="B41" s="647"/>
      <c r="C41" s="647"/>
      <c r="D41" s="647"/>
      <c r="E41" s="685"/>
      <c r="F41" s="685"/>
      <c r="G41" s="685"/>
      <c r="H41" s="685"/>
      <c r="I41" s="685"/>
      <c r="J41" s="685"/>
      <c r="K41" s="685"/>
      <c r="L41" s="647"/>
      <c r="M41" s="647"/>
      <c r="N41" s="647"/>
      <c r="O41" s="647"/>
      <c r="P41" s="647"/>
      <c r="Q41" s="647"/>
      <c r="R41" s="647"/>
      <c r="S41" s="647"/>
      <c r="T41" s="647"/>
      <c r="U41" s="647"/>
      <c r="V41" s="647"/>
      <c r="W41" s="647"/>
      <c r="X41" s="647"/>
      <c r="Y41" s="647"/>
      <c r="Z41" s="647"/>
      <c r="AA41" s="647"/>
      <c r="AB41" s="647"/>
      <c r="AC41" s="647"/>
      <c r="AD41" s="647"/>
      <c r="AE41" s="647"/>
      <c r="AF41" s="647"/>
      <c r="AG41" s="647"/>
      <c r="AH41" s="647"/>
      <c r="AI41" s="647"/>
      <c r="AJ41" s="647"/>
      <c r="AK41" s="647"/>
      <c r="AL41" s="647"/>
      <c r="AM41" s="647"/>
      <c r="AN41" s="647"/>
      <c r="AO41" s="647"/>
      <c r="AP41" s="647"/>
      <c r="AQ41" s="647"/>
      <c r="AR41" s="647"/>
      <c r="AS41" s="647"/>
      <c r="AT41" s="647"/>
      <c r="AU41" s="647"/>
      <c r="AV41" s="647"/>
      <c r="AW41" s="647"/>
      <c r="AX41" s="647"/>
      <c r="AY41" s="647"/>
      <c r="AZ41" s="647"/>
      <c r="BA41" s="647"/>
      <c r="BB41" s="647"/>
      <c r="BC41" s="647"/>
      <c r="BD41" s="647"/>
      <c r="BE41" s="647"/>
      <c r="BF41" s="647"/>
      <c r="BG41" s="647"/>
      <c r="BH41" s="647"/>
      <c r="BI41" s="647"/>
      <c r="BJ41" s="647"/>
      <c r="BK41" s="647"/>
      <c r="BL41" s="647"/>
      <c r="BM41" s="647"/>
      <c r="BN41" s="647"/>
      <c r="BO41" s="647"/>
      <c r="BP41" s="647"/>
      <c r="BQ41" s="647"/>
      <c r="BR41" s="647"/>
      <c r="BS41" s="647"/>
      <c r="BT41" s="647"/>
      <c r="BU41" s="647"/>
      <c r="BV41" s="647"/>
      <c r="BW41" s="647"/>
      <c r="BX41" s="647"/>
      <c r="BY41" s="647"/>
      <c r="BZ41" s="647"/>
      <c r="CA41" s="647"/>
      <c r="CB41" s="647"/>
      <c r="CC41" s="647"/>
      <c r="CD41" s="647"/>
      <c r="CE41" s="647"/>
      <c r="CF41" s="647"/>
      <c r="CG41" s="647"/>
      <c r="CH41" s="647"/>
      <c r="CI41" s="647"/>
      <c r="CJ41" s="647"/>
      <c r="CK41" s="647"/>
      <c r="CL41" s="647"/>
      <c r="CM41" s="647"/>
      <c r="CN41" s="647"/>
      <c r="CO41" s="647"/>
      <c r="CP41" s="647"/>
      <c r="CQ41" s="647"/>
      <c r="CR41" s="647"/>
      <c r="CS41" s="647"/>
      <c r="CT41" s="647"/>
      <c r="CU41" s="647"/>
      <c r="CV41" s="647"/>
      <c r="CW41" s="647"/>
      <c r="CX41" s="647"/>
      <c r="CY41" s="636"/>
      <c r="CZ41" s="693"/>
      <c r="DA41" s="621"/>
      <c r="DB41" s="647"/>
      <c r="DC41" s="647"/>
      <c r="DD41" s="647"/>
      <c r="DE41" s="647"/>
      <c r="DF41" s="647"/>
      <c r="DG41" s="647"/>
      <c r="DH41" s="647"/>
      <c r="DI41" s="647"/>
      <c r="DJ41" s="647"/>
      <c r="DK41" s="647"/>
      <c r="DL41" s="647"/>
      <c r="DM41" s="647"/>
      <c r="DN41" s="647"/>
      <c r="DO41" s="647"/>
      <c r="DP41" s="647"/>
      <c r="DQ41" s="647"/>
      <c r="DR41" s="647"/>
      <c r="DS41" s="647"/>
      <c r="DT41" s="647"/>
      <c r="DU41" s="647"/>
      <c r="DV41" s="647"/>
      <c r="DW41" s="647"/>
      <c r="DX41" s="647"/>
      <c r="DY41" s="647"/>
      <c r="DZ41" s="647"/>
      <c r="EA41" s="647"/>
      <c r="EB41" s="647"/>
      <c r="EC41" s="647"/>
      <c r="ED41" s="647"/>
      <c r="EE41" s="647"/>
      <c r="EF41" s="647"/>
      <c r="EG41" s="647"/>
      <c r="EH41" s="647"/>
      <c r="EI41" s="647"/>
      <c r="EJ41" s="647"/>
      <c r="EK41" s="647"/>
      <c r="EL41" s="647"/>
      <c r="EM41" s="647"/>
      <c r="EN41" s="647"/>
      <c r="EO41" s="647"/>
      <c r="EP41" s="647"/>
      <c r="EQ41" s="647"/>
      <c r="ER41" s="647"/>
      <c r="ES41" s="647"/>
      <c r="ET41" s="647"/>
      <c r="EU41" s="647"/>
      <c r="EV41" s="647"/>
      <c r="EW41" s="647"/>
      <c r="EX41" s="647"/>
      <c r="EY41" s="647"/>
      <c r="EZ41" s="647"/>
      <c r="FA41" s="647"/>
      <c r="FB41" s="647"/>
      <c r="FC41" s="647"/>
      <c r="FD41" s="647"/>
      <c r="FE41" s="647"/>
      <c r="FF41" s="647"/>
      <c r="FG41" s="647"/>
      <c r="FH41" s="647"/>
      <c r="FI41" s="647"/>
      <c r="FJ41" s="647"/>
      <c r="FK41" s="647"/>
      <c r="FL41" s="647"/>
      <c r="FM41" s="647"/>
      <c r="FN41" s="647"/>
      <c r="FO41" s="647"/>
      <c r="FP41" s="647"/>
      <c r="FQ41" s="647"/>
      <c r="FR41" s="647"/>
      <c r="FS41" s="647"/>
      <c r="FT41" s="647"/>
      <c r="FU41" s="647"/>
      <c r="FV41" s="647"/>
      <c r="FW41" s="647"/>
      <c r="FX41" s="647"/>
      <c r="FY41" s="647"/>
      <c r="FZ41" s="647"/>
      <c r="GA41" s="647"/>
      <c r="GB41" s="647"/>
      <c r="GC41" s="647"/>
      <c r="GD41" s="647"/>
      <c r="GE41" s="647"/>
      <c r="GF41" s="647"/>
      <c r="GG41" s="647"/>
      <c r="GH41" s="647"/>
      <c r="GI41" s="647"/>
      <c r="GJ41" s="647"/>
      <c r="GK41" s="647"/>
      <c r="GL41" s="647"/>
      <c r="GM41" s="647"/>
      <c r="GN41" s="647"/>
      <c r="GO41" s="647"/>
      <c r="GP41" s="647"/>
      <c r="GQ41" s="647"/>
      <c r="GR41" s="647"/>
      <c r="GS41" s="647"/>
      <c r="GT41" s="647"/>
      <c r="GU41" s="647"/>
      <c r="GV41" s="647"/>
      <c r="GW41" s="647"/>
      <c r="GX41" s="647"/>
      <c r="GY41" s="647"/>
      <c r="GZ41" s="647"/>
      <c r="HA41" s="647"/>
      <c r="HB41" s="647"/>
      <c r="HC41" s="647"/>
      <c r="HD41" s="647"/>
      <c r="HE41" s="647"/>
      <c r="HF41" s="647"/>
      <c r="HG41" s="647"/>
      <c r="HH41" s="647"/>
      <c r="HI41" s="647"/>
      <c r="HJ41" s="647"/>
      <c r="HK41" s="647"/>
      <c r="HL41" s="647"/>
      <c r="HM41" s="647"/>
      <c r="HN41" s="647"/>
      <c r="HO41" s="647"/>
      <c r="HP41" s="647"/>
      <c r="HQ41" s="647"/>
      <c r="HR41" s="647"/>
      <c r="HS41" s="647"/>
      <c r="HT41" s="647"/>
      <c r="HU41" s="647"/>
      <c r="HV41" s="647"/>
      <c r="HW41" s="647"/>
      <c r="HX41" s="647"/>
      <c r="HY41" s="647"/>
      <c r="HZ41" s="647"/>
      <c r="IA41" s="647"/>
      <c r="IB41" s="647"/>
      <c r="IC41" s="647"/>
      <c r="ID41" s="647"/>
      <c r="IE41" s="647"/>
      <c r="IF41" s="647"/>
      <c r="IG41" s="647"/>
      <c r="IH41" s="647"/>
      <c r="II41" s="647"/>
      <c r="IJ41" s="647"/>
      <c r="IK41" s="647"/>
      <c r="IL41" s="647"/>
      <c r="IM41" s="647"/>
      <c r="IN41" s="647"/>
      <c r="IO41" s="647"/>
      <c r="IP41" s="647"/>
      <c r="IQ41" s="647"/>
      <c r="IR41" s="647"/>
      <c r="IS41" s="647"/>
      <c r="IT41" s="647"/>
      <c r="IU41" s="647"/>
      <c r="IV41" s="647"/>
      <c r="IW41" s="647"/>
      <c r="IX41" s="647"/>
      <c r="IY41" s="647"/>
      <c r="IZ41" s="647"/>
      <c r="JA41" s="647"/>
      <c r="JB41" s="647"/>
      <c r="JC41" s="647"/>
      <c r="JD41" s="647"/>
      <c r="JE41" s="647"/>
      <c r="JF41" s="647"/>
      <c r="JG41" s="647"/>
      <c r="JH41" s="647"/>
      <c r="JI41" s="647"/>
      <c r="JJ41" s="647"/>
      <c r="JK41" s="647"/>
      <c r="JL41" s="647"/>
      <c r="JM41" s="647"/>
      <c r="JN41" s="647"/>
      <c r="JO41" s="647"/>
      <c r="JP41" s="647"/>
      <c r="JQ41" s="647"/>
      <c r="JR41" s="647"/>
      <c r="JS41" s="647"/>
      <c r="JT41" s="647"/>
      <c r="JU41" s="647"/>
      <c r="JV41" s="647"/>
      <c r="JW41" s="647"/>
      <c r="JX41" s="647"/>
      <c r="JY41" s="647"/>
      <c r="JZ41" s="647"/>
      <c r="KA41" s="647"/>
      <c r="KB41" s="647"/>
      <c r="KC41" s="647"/>
      <c r="KD41" s="647"/>
      <c r="KE41" s="647"/>
      <c r="KF41" s="647"/>
      <c r="KG41" s="647"/>
      <c r="KH41" s="647"/>
      <c r="KI41" s="647"/>
      <c r="KJ41" s="647"/>
      <c r="KK41" s="647"/>
      <c r="KL41" s="647"/>
      <c r="KM41" s="647"/>
      <c r="KN41" s="647"/>
      <c r="KO41" s="647"/>
      <c r="KP41" s="647"/>
      <c r="KQ41" s="647"/>
      <c r="KR41" s="647"/>
      <c r="KS41" s="647"/>
      <c r="KT41" s="647"/>
      <c r="KU41" s="647"/>
      <c r="KV41" s="647"/>
      <c r="KW41" s="647"/>
      <c r="KX41" s="647"/>
      <c r="KY41" s="647"/>
      <c r="KZ41" s="647"/>
      <c r="LA41" s="647"/>
      <c r="LB41" s="647"/>
      <c r="LC41" s="647"/>
      <c r="LD41" s="647"/>
      <c r="LE41" s="647"/>
      <c r="LF41" s="647"/>
      <c r="LG41" s="647"/>
      <c r="LH41" s="647"/>
      <c r="LI41" s="647"/>
      <c r="LJ41" s="647"/>
      <c r="LK41" s="647"/>
      <c r="LL41" s="647"/>
      <c r="LM41" s="647"/>
      <c r="LN41" s="647"/>
      <c r="LO41" s="647"/>
      <c r="LP41" s="647"/>
      <c r="LQ41" s="647"/>
      <c r="LR41" s="647"/>
      <c r="LS41" s="647"/>
      <c r="LT41" s="647"/>
      <c r="LU41" s="647"/>
      <c r="LV41" s="647"/>
      <c r="LW41" s="647"/>
      <c r="LX41" s="647"/>
      <c r="LY41" s="647"/>
      <c r="LZ41" s="647"/>
      <c r="MA41" s="647"/>
      <c r="MB41" s="647"/>
      <c r="MC41" s="647"/>
      <c r="MD41" s="647"/>
      <c r="ME41" s="647"/>
      <c r="MF41" s="647"/>
      <c r="MG41" s="647"/>
      <c r="MH41" s="647"/>
      <c r="MI41" s="647"/>
      <c r="MJ41" s="647"/>
      <c r="MK41" s="647"/>
      <c r="ML41" s="647"/>
      <c r="MM41" s="647"/>
      <c r="MN41" s="647"/>
      <c r="MO41" s="647"/>
      <c r="MP41" s="647"/>
      <c r="MQ41" s="647"/>
      <c r="MR41" s="647"/>
      <c r="MS41" s="647"/>
      <c r="MT41" s="647"/>
      <c r="MU41" s="647"/>
      <c r="MV41" s="647"/>
      <c r="MW41" s="647"/>
      <c r="MX41" s="647"/>
      <c r="MY41" s="647"/>
      <c r="MZ41" s="647"/>
      <c r="NA41" s="647"/>
      <c r="NB41" s="647"/>
      <c r="NC41" s="647"/>
      <c r="ND41" s="647"/>
      <c r="NE41" s="647"/>
      <c r="NF41" s="647"/>
      <c r="NG41" s="647"/>
      <c r="NH41" s="647"/>
      <c r="NI41" s="647"/>
      <c r="NJ41" s="647"/>
      <c r="NK41" s="647"/>
      <c r="NL41" s="647"/>
      <c r="NM41" s="647"/>
      <c r="NN41" s="647"/>
      <c r="NO41" s="647"/>
      <c r="NP41" s="647"/>
      <c r="NQ41" s="647"/>
      <c r="NR41" s="647"/>
      <c r="NS41" s="647"/>
      <c r="NT41" s="647"/>
      <c r="NU41" s="647"/>
      <c r="NV41" s="647"/>
      <c r="NW41" s="647"/>
      <c r="NX41" s="647"/>
      <c r="NY41" s="647"/>
      <c r="NZ41" s="647"/>
      <c r="OA41" s="647"/>
      <c r="OB41" s="647"/>
      <c r="OC41" s="647"/>
      <c r="OD41" s="647"/>
      <c r="OE41" s="647"/>
      <c r="OF41" s="647"/>
      <c r="OG41" s="647"/>
      <c r="OH41" s="647"/>
      <c r="OI41" s="647"/>
      <c r="OJ41" s="647"/>
      <c r="OK41" s="647"/>
      <c r="OL41" s="647"/>
      <c r="OM41" s="647"/>
      <c r="ON41" s="647"/>
      <c r="OO41" s="647"/>
      <c r="OP41" s="647"/>
      <c r="OQ41" s="647"/>
      <c r="OR41" s="647"/>
      <c r="OS41" s="647"/>
      <c r="OT41" s="647"/>
      <c r="OU41" s="647"/>
      <c r="OV41" s="647"/>
      <c r="OW41" s="647"/>
      <c r="OX41" s="647"/>
      <c r="OY41" s="647"/>
      <c r="OZ41" s="647"/>
      <c r="PA41" s="647"/>
      <c r="PB41" s="647"/>
      <c r="PC41" s="647"/>
      <c r="PD41" s="647"/>
      <c r="PE41" s="647"/>
      <c r="PF41" s="647"/>
      <c r="PG41" s="647"/>
      <c r="PH41" s="647"/>
      <c r="PI41" s="647"/>
      <c r="PJ41" s="647"/>
      <c r="PK41" s="647"/>
      <c r="PL41" s="647"/>
      <c r="PM41" s="647"/>
      <c r="PN41" s="647"/>
      <c r="PO41" s="647"/>
      <c r="PP41" s="647"/>
      <c r="PQ41" s="647"/>
      <c r="PR41" s="647"/>
      <c r="PS41" s="647"/>
      <c r="PT41" s="647"/>
      <c r="PU41" s="647"/>
      <c r="PV41" s="647"/>
      <c r="PW41" s="647"/>
      <c r="PX41" s="647"/>
      <c r="PY41" s="647"/>
      <c r="PZ41" s="647"/>
      <c r="QA41" s="647"/>
      <c r="QB41" s="647"/>
      <c r="QC41" s="647"/>
      <c r="QD41" s="647"/>
      <c r="QE41" s="647"/>
      <c r="QF41" s="647"/>
      <c r="QG41" s="647"/>
      <c r="QH41" s="647"/>
      <c r="QI41" s="647"/>
      <c r="QJ41" s="647"/>
      <c r="QK41" s="647"/>
      <c r="QL41" s="647"/>
      <c r="QM41" s="647"/>
      <c r="QN41" s="647"/>
      <c r="QO41" s="647"/>
      <c r="QP41" s="647"/>
      <c r="QQ41" s="647"/>
      <c r="QR41" s="647"/>
      <c r="QS41" s="647"/>
      <c r="QT41" s="647"/>
      <c r="QU41" s="647"/>
      <c r="QV41" s="647"/>
      <c r="QW41" s="647"/>
      <c r="QX41" s="647"/>
      <c r="QY41" s="647"/>
      <c r="QZ41" s="647"/>
      <c r="RA41" s="647"/>
      <c r="RB41" s="647"/>
      <c r="RC41" s="647"/>
      <c r="RD41" s="647"/>
      <c r="RE41" s="647"/>
      <c r="RF41" s="647"/>
      <c r="RG41" s="647"/>
      <c r="RH41" s="647"/>
      <c r="RI41" s="647"/>
      <c r="RJ41" s="647"/>
      <c r="RK41" s="647"/>
      <c r="RL41" s="647"/>
      <c r="RM41" s="647"/>
      <c r="RN41" s="647"/>
      <c r="RO41" s="647"/>
      <c r="RP41" s="647"/>
      <c r="RQ41" s="647"/>
      <c r="RR41" s="647"/>
      <c r="RS41" s="647"/>
      <c r="RT41" s="647"/>
      <c r="RU41" s="647"/>
      <c r="RV41" s="647"/>
      <c r="RW41" s="647"/>
      <c r="RX41" s="647"/>
      <c r="RY41" s="647"/>
      <c r="RZ41" s="647"/>
      <c r="SA41" s="647"/>
    </row>
    <row r="42" spans="1:531">
      <c r="A42" s="639"/>
      <c r="B42" s="647"/>
      <c r="C42" s="647"/>
      <c r="D42" s="647"/>
      <c r="E42" s="685"/>
      <c r="F42" s="685"/>
      <c r="G42" s="685"/>
      <c r="H42" s="685"/>
      <c r="I42" s="685"/>
      <c r="J42" s="685"/>
      <c r="K42" s="685"/>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7"/>
      <c r="AK42" s="647"/>
      <c r="AL42" s="647"/>
      <c r="AM42" s="647"/>
      <c r="AN42" s="647"/>
      <c r="AO42" s="647"/>
      <c r="AP42" s="647"/>
      <c r="AQ42" s="647"/>
      <c r="AR42" s="647"/>
      <c r="AS42" s="647"/>
      <c r="AT42" s="647"/>
      <c r="AU42" s="647"/>
      <c r="AV42" s="647"/>
      <c r="AW42" s="647"/>
      <c r="AX42" s="647"/>
      <c r="AY42" s="647"/>
      <c r="AZ42" s="647"/>
      <c r="BA42" s="647"/>
      <c r="BB42" s="647"/>
      <c r="BC42" s="647"/>
      <c r="BD42" s="647"/>
      <c r="BE42" s="647"/>
      <c r="BF42" s="647"/>
      <c r="BG42" s="647"/>
      <c r="BH42" s="647"/>
      <c r="BI42" s="647"/>
      <c r="BJ42" s="647"/>
      <c r="BK42" s="647"/>
      <c r="BL42" s="647"/>
      <c r="BM42" s="647"/>
      <c r="BN42" s="647"/>
      <c r="BO42" s="647"/>
      <c r="BP42" s="647"/>
      <c r="BQ42" s="647"/>
      <c r="BR42" s="647"/>
      <c r="BS42" s="647"/>
      <c r="BT42" s="647"/>
      <c r="BU42" s="647"/>
      <c r="BV42" s="647"/>
      <c r="BW42" s="647"/>
      <c r="BX42" s="647"/>
      <c r="BY42" s="647"/>
      <c r="BZ42" s="647"/>
      <c r="CA42" s="647"/>
      <c r="CB42" s="647"/>
      <c r="CC42" s="647"/>
      <c r="CD42" s="647"/>
      <c r="CE42" s="647"/>
      <c r="CF42" s="647"/>
      <c r="CG42" s="647"/>
      <c r="CH42" s="647"/>
      <c r="CI42" s="647"/>
      <c r="CJ42" s="647"/>
      <c r="CK42" s="647"/>
      <c r="CL42" s="647"/>
      <c r="CM42" s="647"/>
      <c r="CN42" s="647"/>
      <c r="CO42" s="647"/>
      <c r="CP42" s="647"/>
      <c r="CQ42" s="647"/>
      <c r="CR42" s="647"/>
      <c r="CS42" s="647"/>
      <c r="CT42" s="647"/>
      <c r="CU42" s="647"/>
      <c r="CV42" s="647"/>
      <c r="CW42" s="647"/>
      <c r="CX42" s="647"/>
      <c r="CY42" s="636"/>
      <c r="CZ42" s="693"/>
      <c r="DA42" s="621"/>
      <c r="DB42" s="647"/>
      <c r="DC42" s="647"/>
      <c r="DD42" s="647"/>
      <c r="DE42" s="647"/>
      <c r="DF42" s="647"/>
      <c r="DG42" s="647"/>
      <c r="DH42" s="647"/>
      <c r="DI42" s="647"/>
      <c r="DJ42" s="647"/>
      <c r="DK42" s="647"/>
      <c r="DL42" s="647"/>
      <c r="DM42" s="647"/>
      <c r="DN42" s="647"/>
      <c r="DO42" s="647"/>
      <c r="DP42" s="647"/>
      <c r="DQ42" s="647"/>
      <c r="DR42" s="647"/>
      <c r="DS42" s="647"/>
      <c r="DT42" s="647"/>
      <c r="DU42" s="647"/>
      <c r="DV42" s="647"/>
      <c r="DW42" s="647"/>
      <c r="DX42" s="647"/>
      <c r="DY42" s="647"/>
      <c r="DZ42" s="647"/>
      <c r="EA42" s="647"/>
      <c r="EB42" s="647"/>
      <c r="EC42" s="647"/>
      <c r="ED42" s="647"/>
      <c r="EE42" s="647"/>
      <c r="EF42" s="647"/>
      <c r="EG42" s="647"/>
      <c r="EH42" s="647"/>
      <c r="EI42" s="647"/>
      <c r="EJ42" s="647"/>
      <c r="EK42" s="647"/>
      <c r="EL42" s="647"/>
      <c r="EM42" s="647"/>
      <c r="EN42" s="647"/>
      <c r="EO42" s="647"/>
      <c r="EP42" s="647"/>
      <c r="EQ42" s="647"/>
      <c r="ER42" s="647"/>
      <c r="ES42" s="647"/>
      <c r="ET42" s="647"/>
      <c r="EU42" s="647"/>
      <c r="EV42" s="647"/>
      <c r="EW42" s="647"/>
      <c r="EX42" s="647"/>
      <c r="EY42" s="647"/>
      <c r="EZ42" s="647"/>
      <c r="FA42" s="647"/>
      <c r="FB42" s="647"/>
      <c r="FC42" s="647"/>
      <c r="FD42" s="647"/>
      <c r="FE42" s="647"/>
      <c r="FF42" s="647"/>
      <c r="FG42" s="647"/>
      <c r="FH42" s="647"/>
      <c r="FI42" s="647"/>
      <c r="FJ42" s="647"/>
      <c r="FK42" s="647"/>
      <c r="FL42" s="647"/>
      <c r="FM42" s="647"/>
      <c r="FN42" s="647"/>
      <c r="FO42" s="647"/>
      <c r="FP42" s="647"/>
      <c r="FQ42" s="647"/>
      <c r="FR42" s="647"/>
      <c r="FS42" s="647"/>
      <c r="FT42" s="647"/>
      <c r="FU42" s="647"/>
      <c r="FV42" s="647"/>
      <c r="FW42" s="647"/>
      <c r="FX42" s="647"/>
      <c r="FY42" s="647"/>
      <c r="FZ42" s="647"/>
      <c r="GA42" s="647"/>
      <c r="GB42" s="647"/>
      <c r="GC42" s="647"/>
      <c r="GD42" s="647"/>
      <c r="GE42" s="647"/>
      <c r="GF42" s="647"/>
      <c r="GG42" s="647"/>
      <c r="GH42" s="647"/>
      <c r="GI42" s="647"/>
      <c r="GJ42" s="647"/>
      <c r="GK42" s="647"/>
      <c r="GL42" s="647"/>
      <c r="GM42" s="647"/>
      <c r="GN42" s="647"/>
      <c r="GO42" s="647"/>
      <c r="GP42" s="647"/>
      <c r="GQ42" s="647"/>
      <c r="GR42" s="647"/>
      <c r="GS42" s="647"/>
      <c r="GT42" s="647"/>
      <c r="GU42" s="647"/>
      <c r="GV42" s="647"/>
      <c r="GW42" s="647"/>
      <c r="GX42" s="647"/>
      <c r="GY42" s="647"/>
      <c r="GZ42" s="647"/>
      <c r="HA42" s="647"/>
      <c r="HB42" s="647"/>
      <c r="HC42" s="647"/>
      <c r="HD42" s="647"/>
      <c r="HE42" s="647"/>
      <c r="HF42" s="647"/>
      <c r="HG42" s="647"/>
      <c r="HH42" s="647"/>
      <c r="HI42" s="647"/>
      <c r="HJ42" s="647"/>
      <c r="HK42" s="647"/>
      <c r="HL42" s="647"/>
      <c r="HM42" s="647"/>
      <c r="HN42" s="647"/>
      <c r="HO42" s="647"/>
      <c r="HP42" s="647"/>
      <c r="HQ42" s="647"/>
      <c r="HR42" s="647"/>
      <c r="HS42" s="647"/>
      <c r="HT42" s="647"/>
      <c r="HU42" s="647"/>
      <c r="HV42" s="647"/>
      <c r="HW42" s="647"/>
      <c r="HX42" s="647"/>
      <c r="HY42" s="647"/>
      <c r="HZ42" s="647"/>
      <c r="IA42" s="647"/>
      <c r="IB42" s="647"/>
      <c r="IC42" s="647"/>
      <c r="ID42" s="647"/>
      <c r="IE42" s="647"/>
      <c r="IF42" s="647"/>
      <c r="IG42" s="647"/>
      <c r="IH42" s="647"/>
      <c r="II42" s="647"/>
      <c r="IJ42" s="647"/>
      <c r="IK42" s="647"/>
      <c r="IL42" s="647"/>
      <c r="IM42" s="647"/>
      <c r="IN42" s="647"/>
      <c r="IO42" s="647"/>
      <c r="IP42" s="647"/>
      <c r="IQ42" s="647"/>
      <c r="IR42" s="647"/>
      <c r="IS42" s="647"/>
      <c r="IT42" s="647"/>
      <c r="IU42" s="647"/>
      <c r="IV42" s="647"/>
      <c r="IW42" s="647"/>
      <c r="IX42" s="647"/>
      <c r="IY42" s="647"/>
      <c r="IZ42" s="647"/>
      <c r="JA42" s="647"/>
      <c r="JB42" s="647"/>
      <c r="JC42" s="647"/>
      <c r="JD42" s="647"/>
      <c r="JE42" s="647"/>
      <c r="JF42" s="647"/>
      <c r="JG42" s="647"/>
      <c r="JH42" s="647"/>
      <c r="JI42" s="647"/>
      <c r="JJ42" s="647"/>
      <c r="JK42" s="647"/>
      <c r="JL42" s="647"/>
      <c r="JM42" s="647"/>
      <c r="JN42" s="647"/>
      <c r="JO42" s="647"/>
      <c r="JP42" s="647"/>
      <c r="JQ42" s="647"/>
      <c r="JR42" s="647"/>
      <c r="JS42" s="647"/>
      <c r="JT42" s="647"/>
      <c r="JU42" s="647"/>
      <c r="JV42" s="647"/>
      <c r="JW42" s="647"/>
      <c r="JX42" s="647"/>
      <c r="JY42" s="647"/>
      <c r="JZ42" s="647"/>
      <c r="KA42" s="647"/>
      <c r="KB42" s="647"/>
      <c r="KC42" s="647"/>
      <c r="KD42" s="647"/>
      <c r="KE42" s="647"/>
      <c r="KF42" s="647"/>
      <c r="KG42" s="647"/>
      <c r="KH42" s="647"/>
      <c r="KI42" s="647"/>
      <c r="KJ42" s="647"/>
      <c r="KK42" s="647"/>
      <c r="KL42" s="647"/>
      <c r="KM42" s="647"/>
      <c r="KN42" s="647"/>
      <c r="KO42" s="647"/>
      <c r="KP42" s="647"/>
      <c r="KQ42" s="647"/>
      <c r="KR42" s="647"/>
      <c r="KS42" s="647"/>
      <c r="KT42" s="647"/>
      <c r="KU42" s="647"/>
      <c r="KV42" s="647"/>
      <c r="KW42" s="647"/>
      <c r="KX42" s="647"/>
      <c r="KY42" s="647"/>
      <c r="KZ42" s="647"/>
      <c r="LA42" s="647"/>
      <c r="LB42" s="647"/>
      <c r="LC42" s="647"/>
      <c r="LD42" s="647"/>
      <c r="LE42" s="647"/>
      <c r="LF42" s="647"/>
      <c r="LG42" s="647"/>
      <c r="LH42" s="647"/>
      <c r="LI42" s="647"/>
      <c r="LJ42" s="647"/>
      <c r="LK42" s="647"/>
      <c r="LL42" s="647"/>
      <c r="LM42" s="647"/>
      <c r="LN42" s="647"/>
      <c r="LO42" s="647"/>
      <c r="LP42" s="647"/>
      <c r="LQ42" s="647"/>
      <c r="LR42" s="647"/>
      <c r="LS42" s="647"/>
      <c r="LT42" s="647"/>
      <c r="LU42" s="647"/>
      <c r="LV42" s="647"/>
      <c r="LW42" s="647"/>
      <c r="LX42" s="647"/>
      <c r="LY42" s="647"/>
      <c r="LZ42" s="647"/>
      <c r="MA42" s="647"/>
      <c r="MB42" s="647"/>
      <c r="MC42" s="647"/>
      <c r="MD42" s="647"/>
      <c r="ME42" s="647"/>
      <c r="MF42" s="647"/>
      <c r="MG42" s="647"/>
      <c r="MH42" s="647"/>
      <c r="MI42" s="647"/>
      <c r="MJ42" s="647"/>
      <c r="MK42" s="647"/>
      <c r="ML42" s="647"/>
      <c r="MM42" s="647"/>
      <c r="MN42" s="647"/>
      <c r="MO42" s="647"/>
      <c r="MP42" s="647"/>
      <c r="MQ42" s="647"/>
      <c r="MR42" s="647"/>
      <c r="MS42" s="647"/>
      <c r="MT42" s="647"/>
      <c r="MU42" s="647"/>
      <c r="MV42" s="647"/>
      <c r="MW42" s="647"/>
      <c r="MX42" s="647"/>
      <c r="MY42" s="647"/>
      <c r="MZ42" s="647"/>
      <c r="NA42" s="647"/>
      <c r="NB42" s="647"/>
      <c r="NC42" s="647"/>
      <c r="ND42" s="647"/>
      <c r="NE42" s="647"/>
      <c r="NF42" s="647"/>
      <c r="NG42" s="647"/>
      <c r="NH42" s="647"/>
      <c r="NI42" s="647"/>
      <c r="NJ42" s="647"/>
      <c r="NK42" s="647"/>
      <c r="NL42" s="647"/>
      <c r="NM42" s="647"/>
      <c r="NN42" s="647"/>
      <c r="NO42" s="647"/>
      <c r="NP42" s="647"/>
      <c r="NQ42" s="647"/>
      <c r="NR42" s="647"/>
      <c r="NS42" s="647"/>
      <c r="NT42" s="647"/>
      <c r="NU42" s="647"/>
      <c r="NV42" s="647"/>
      <c r="NW42" s="647"/>
      <c r="NX42" s="647"/>
      <c r="NY42" s="647"/>
      <c r="NZ42" s="647"/>
      <c r="OA42" s="647"/>
      <c r="OB42" s="647"/>
      <c r="OC42" s="647"/>
      <c r="OD42" s="647"/>
      <c r="OE42" s="647"/>
      <c r="OF42" s="647"/>
      <c r="OG42" s="647"/>
      <c r="OH42" s="647"/>
      <c r="OI42" s="647"/>
      <c r="OJ42" s="647"/>
      <c r="OK42" s="647"/>
      <c r="OL42" s="647"/>
      <c r="OM42" s="647"/>
      <c r="ON42" s="647"/>
      <c r="OO42" s="647"/>
      <c r="OP42" s="647"/>
      <c r="OQ42" s="647"/>
      <c r="OR42" s="647"/>
      <c r="OS42" s="647"/>
      <c r="OT42" s="647"/>
      <c r="OU42" s="647"/>
      <c r="OV42" s="647"/>
      <c r="OW42" s="647"/>
      <c r="OX42" s="647"/>
      <c r="OY42" s="647"/>
      <c r="OZ42" s="647"/>
      <c r="PA42" s="647"/>
      <c r="PB42" s="647"/>
      <c r="PC42" s="647"/>
      <c r="PD42" s="647"/>
      <c r="PE42" s="647"/>
      <c r="PF42" s="647"/>
      <c r="PG42" s="647"/>
      <c r="PH42" s="647"/>
      <c r="PI42" s="647"/>
      <c r="PJ42" s="647"/>
      <c r="PK42" s="647"/>
      <c r="PL42" s="647"/>
      <c r="PM42" s="647"/>
      <c r="PN42" s="647"/>
      <c r="PO42" s="647"/>
      <c r="PP42" s="647"/>
      <c r="PQ42" s="647"/>
      <c r="PR42" s="647"/>
      <c r="PS42" s="647"/>
      <c r="PT42" s="647"/>
      <c r="PU42" s="647"/>
      <c r="PV42" s="647"/>
      <c r="PW42" s="647"/>
      <c r="PX42" s="647"/>
      <c r="PY42" s="647"/>
      <c r="PZ42" s="647"/>
      <c r="QA42" s="647"/>
      <c r="QB42" s="647"/>
      <c r="QC42" s="647"/>
      <c r="QD42" s="647"/>
      <c r="QE42" s="647"/>
      <c r="QF42" s="647"/>
      <c r="QG42" s="647"/>
      <c r="QH42" s="647"/>
      <c r="QI42" s="647"/>
      <c r="QJ42" s="647"/>
      <c r="QK42" s="647"/>
      <c r="QL42" s="647"/>
      <c r="QM42" s="647"/>
      <c r="QN42" s="647"/>
      <c r="QO42" s="647"/>
      <c r="QP42" s="647"/>
      <c r="QQ42" s="647"/>
      <c r="QR42" s="647"/>
      <c r="QS42" s="647"/>
      <c r="QT42" s="647"/>
      <c r="QU42" s="647"/>
      <c r="QV42" s="647"/>
      <c r="QW42" s="647"/>
      <c r="QX42" s="647"/>
      <c r="QY42" s="647"/>
      <c r="QZ42" s="647"/>
      <c r="RA42" s="647"/>
      <c r="RB42" s="647"/>
      <c r="RC42" s="647"/>
      <c r="RD42" s="647"/>
      <c r="RE42" s="647"/>
      <c r="RF42" s="647"/>
      <c r="RG42" s="647"/>
      <c r="RH42" s="647"/>
      <c r="RI42" s="647"/>
      <c r="RJ42" s="647"/>
      <c r="RK42" s="647"/>
      <c r="RL42" s="647"/>
      <c r="RM42" s="647"/>
      <c r="RN42" s="647"/>
      <c r="RO42" s="647"/>
      <c r="RP42" s="647"/>
      <c r="RQ42" s="647"/>
      <c r="RR42" s="647"/>
      <c r="RS42" s="647"/>
      <c r="RT42" s="647"/>
      <c r="RU42" s="647"/>
      <c r="RV42" s="647"/>
      <c r="RW42" s="647"/>
      <c r="RX42" s="647"/>
      <c r="RY42" s="647"/>
      <c r="RZ42" s="647"/>
      <c r="SA42" s="647"/>
    </row>
    <row r="43" spans="1:531">
      <c r="A43" s="685"/>
      <c r="B43" s="647"/>
      <c r="C43" s="647"/>
      <c r="D43" s="647"/>
      <c r="E43" s="685"/>
      <c r="F43" s="647"/>
      <c r="G43" s="685"/>
      <c r="H43" s="685"/>
      <c r="I43" s="685"/>
      <c r="J43" s="685"/>
      <c r="K43" s="685"/>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647"/>
      <c r="AI43" s="647"/>
      <c r="AJ43" s="647"/>
      <c r="AK43" s="647"/>
      <c r="AL43" s="647"/>
      <c r="AM43" s="647"/>
      <c r="AN43" s="647"/>
      <c r="AO43" s="647"/>
      <c r="AP43" s="647"/>
      <c r="AQ43" s="647"/>
      <c r="AR43" s="647"/>
      <c r="AS43" s="647"/>
      <c r="AT43" s="647"/>
      <c r="AU43" s="647"/>
      <c r="AV43" s="647"/>
      <c r="AW43" s="647"/>
      <c r="AX43" s="647"/>
      <c r="AY43" s="647"/>
      <c r="AZ43" s="647"/>
      <c r="BA43" s="647"/>
      <c r="BB43" s="647"/>
      <c r="BC43" s="647"/>
      <c r="BD43" s="647"/>
      <c r="BE43" s="647"/>
      <c r="BF43" s="647"/>
      <c r="BG43" s="647"/>
      <c r="BH43" s="647"/>
      <c r="BI43" s="647"/>
      <c r="BJ43" s="647"/>
      <c r="BK43" s="647"/>
      <c r="BL43" s="647"/>
      <c r="BM43" s="647"/>
      <c r="BN43" s="647"/>
      <c r="BO43" s="647"/>
      <c r="BP43" s="647"/>
      <c r="BQ43" s="647"/>
      <c r="BR43" s="647"/>
      <c r="BS43" s="647"/>
      <c r="BT43" s="647"/>
      <c r="BU43" s="647"/>
      <c r="BV43" s="647"/>
      <c r="BW43" s="647"/>
      <c r="BX43" s="647"/>
      <c r="BY43" s="647"/>
      <c r="BZ43" s="647"/>
      <c r="CA43" s="647"/>
      <c r="CB43" s="647"/>
      <c r="CC43" s="647"/>
      <c r="CD43" s="647"/>
      <c r="CE43" s="647"/>
      <c r="CF43" s="647"/>
      <c r="CG43" s="647"/>
      <c r="CH43" s="647"/>
      <c r="CI43" s="647"/>
      <c r="CJ43" s="647"/>
      <c r="CK43" s="647"/>
      <c r="CL43" s="647"/>
      <c r="CM43" s="647"/>
      <c r="CN43" s="647"/>
      <c r="CO43" s="647"/>
      <c r="CP43" s="647"/>
      <c r="CQ43" s="647"/>
      <c r="CR43" s="647"/>
      <c r="CS43" s="647"/>
      <c r="CT43" s="647"/>
      <c r="CU43" s="647"/>
      <c r="CV43" s="647"/>
      <c r="CW43" s="647"/>
      <c r="CX43" s="647"/>
      <c r="CY43" s="636"/>
      <c r="CZ43" s="693"/>
      <c r="DA43" s="621"/>
      <c r="DB43" s="647"/>
      <c r="DC43" s="647"/>
      <c r="DD43" s="647"/>
      <c r="DE43" s="647"/>
      <c r="DF43" s="647"/>
      <c r="DG43" s="647"/>
      <c r="DH43" s="647"/>
      <c r="DI43" s="647"/>
      <c r="DJ43" s="647"/>
      <c r="DK43" s="647"/>
      <c r="DL43" s="647"/>
      <c r="DM43" s="647"/>
      <c r="DN43" s="647"/>
      <c r="DO43" s="647"/>
      <c r="DP43" s="647"/>
      <c r="DQ43" s="647"/>
      <c r="DR43" s="647"/>
      <c r="DS43" s="647"/>
      <c r="DT43" s="647"/>
      <c r="DU43" s="647"/>
      <c r="DV43" s="647"/>
      <c r="DW43" s="647"/>
      <c r="DX43" s="647"/>
      <c r="DY43" s="647"/>
      <c r="DZ43" s="647"/>
      <c r="EA43" s="647"/>
      <c r="EB43" s="647"/>
      <c r="EC43" s="647"/>
      <c r="ED43" s="647"/>
      <c r="EE43" s="647"/>
      <c r="EF43" s="647"/>
      <c r="EG43" s="647"/>
      <c r="EH43" s="647"/>
      <c r="EI43" s="647"/>
      <c r="EJ43" s="647"/>
      <c r="EK43" s="647"/>
      <c r="EL43" s="647"/>
      <c r="EM43" s="647"/>
      <c r="EN43" s="647"/>
      <c r="EO43" s="647"/>
      <c r="EP43" s="647"/>
      <c r="EQ43" s="647"/>
      <c r="ER43" s="647"/>
      <c r="ES43" s="647"/>
      <c r="ET43" s="647"/>
      <c r="EU43" s="647"/>
      <c r="EV43" s="647"/>
      <c r="EW43" s="647"/>
      <c r="EX43" s="647"/>
      <c r="EY43" s="647"/>
      <c r="EZ43" s="647"/>
      <c r="FA43" s="647"/>
      <c r="FB43" s="647"/>
      <c r="FC43" s="647"/>
      <c r="FD43" s="647"/>
      <c r="FE43" s="647"/>
      <c r="FF43" s="647"/>
      <c r="FG43" s="647"/>
      <c r="FH43" s="647"/>
      <c r="FI43" s="647"/>
      <c r="FJ43" s="647"/>
      <c r="FK43" s="647"/>
      <c r="FL43" s="647"/>
      <c r="FM43" s="647"/>
      <c r="FN43" s="647"/>
      <c r="FO43" s="647"/>
      <c r="FP43" s="647"/>
      <c r="FQ43" s="647"/>
      <c r="FR43" s="647"/>
      <c r="FS43" s="647"/>
      <c r="FT43" s="647"/>
      <c r="FU43" s="647"/>
      <c r="FV43" s="647"/>
      <c r="FW43" s="647"/>
      <c r="FX43" s="647"/>
      <c r="FY43" s="647"/>
      <c r="FZ43" s="647"/>
      <c r="GA43" s="647"/>
      <c r="GB43" s="647"/>
      <c r="GC43" s="647"/>
      <c r="GD43" s="647"/>
      <c r="GE43" s="647"/>
      <c r="GF43" s="647"/>
      <c r="GG43" s="647"/>
      <c r="GH43" s="647"/>
      <c r="GI43" s="647"/>
      <c r="GJ43" s="647"/>
      <c r="GK43" s="647"/>
      <c r="GL43" s="647"/>
      <c r="GM43" s="647"/>
      <c r="GN43" s="647"/>
      <c r="GO43" s="647"/>
      <c r="GP43" s="647"/>
      <c r="GQ43" s="647"/>
      <c r="GR43" s="647"/>
      <c r="GS43" s="647"/>
      <c r="GT43" s="647"/>
      <c r="GU43" s="647"/>
      <c r="GV43" s="647"/>
      <c r="GW43" s="647"/>
      <c r="GX43" s="647"/>
      <c r="GY43" s="647"/>
      <c r="GZ43" s="647"/>
      <c r="HA43" s="647"/>
      <c r="HB43" s="647"/>
      <c r="HC43" s="647"/>
      <c r="HD43" s="647"/>
      <c r="HE43" s="647"/>
      <c r="HF43" s="647"/>
      <c r="HG43" s="647"/>
      <c r="HH43" s="647"/>
      <c r="HI43" s="647"/>
      <c r="HJ43" s="647"/>
      <c r="HK43" s="647"/>
      <c r="HL43" s="647"/>
      <c r="HM43" s="647"/>
      <c r="HN43" s="647"/>
      <c r="HO43" s="647"/>
      <c r="HP43" s="647"/>
      <c r="HQ43" s="647"/>
      <c r="HR43" s="647"/>
      <c r="HS43" s="647"/>
      <c r="HT43" s="647"/>
      <c r="HU43" s="647"/>
      <c r="HV43" s="647"/>
      <c r="HW43" s="647"/>
      <c r="HX43" s="647"/>
      <c r="HY43" s="647"/>
      <c r="HZ43" s="647"/>
      <c r="IA43" s="647"/>
      <c r="IB43" s="647"/>
      <c r="IC43" s="647"/>
      <c r="ID43" s="647"/>
      <c r="IE43" s="647"/>
      <c r="IF43" s="647"/>
      <c r="IG43" s="647"/>
      <c r="IH43" s="647"/>
      <c r="II43" s="647"/>
      <c r="IJ43" s="647"/>
      <c r="IK43" s="647"/>
      <c r="IL43" s="647"/>
      <c r="IM43" s="647"/>
      <c r="IN43" s="647"/>
      <c r="IO43" s="647"/>
      <c r="IP43" s="647"/>
      <c r="IQ43" s="647"/>
      <c r="IR43" s="647"/>
      <c r="IS43" s="647"/>
      <c r="IT43" s="647"/>
      <c r="IU43" s="647"/>
      <c r="IV43" s="647"/>
      <c r="IW43" s="647"/>
      <c r="IX43" s="647"/>
      <c r="IY43" s="647"/>
      <c r="IZ43" s="647"/>
      <c r="JA43" s="647"/>
      <c r="JB43" s="647"/>
      <c r="JC43" s="647"/>
      <c r="JD43" s="647"/>
      <c r="JE43" s="647"/>
      <c r="JF43" s="647"/>
      <c r="JG43" s="647"/>
      <c r="JH43" s="647"/>
      <c r="JI43" s="647"/>
      <c r="JJ43" s="647"/>
      <c r="JK43" s="647"/>
      <c r="JL43" s="647"/>
      <c r="JM43" s="647"/>
      <c r="JN43" s="647"/>
      <c r="JO43" s="647"/>
      <c r="JP43" s="647"/>
      <c r="JQ43" s="647"/>
      <c r="JR43" s="647"/>
      <c r="JS43" s="647"/>
      <c r="JT43" s="647"/>
      <c r="JU43" s="647"/>
      <c r="JV43" s="647"/>
      <c r="JW43" s="647"/>
      <c r="JX43" s="647"/>
      <c r="JY43" s="647"/>
      <c r="JZ43" s="647"/>
      <c r="KA43" s="647"/>
      <c r="KB43" s="647"/>
      <c r="KC43" s="647"/>
      <c r="KD43" s="647"/>
      <c r="KE43" s="647"/>
      <c r="KF43" s="647"/>
      <c r="KG43" s="647"/>
      <c r="KH43" s="647"/>
      <c r="KI43" s="647"/>
      <c r="KJ43" s="647"/>
      <c r="KK43" s="647"/>
      <c r="KL43" s="647"/>
      <c r="KM43" s="647"/>
      <c r="KN43" s="647"/>
      <c r="KO43" s="647"/>
      <c r="KP43" s="647"/>
      <c r="KQ43" s="647"/>
      <c r="KR43" s="647"/>
      <c r="KS43" s="647"/>
      <c r="KT43" s="647"/>
      <c r="KU43" s="647"/>
      <c r="KV43" s="647"/>
      <c r="KW43" s="647"/>
      <c r="KX43" s="647"/>
      <c r="KY43" s="647"/>
      <c r="KZ43" s="647"/>
      <c r="LA43" s="647"/>
      <c r="LB43" s="647"/>
      <c r="LC43" s="647"/>
      <c r="LD43" s="647"/>
      <c r="LE43" s="647"/>
      <c r="LF43" s="647"/>
      <c r="LG43" s="647"/>
      <c r="LH43" s="647"/>
      <c r="LI43" s="647"/>
      <c r="LJ43" s="647"/>
      <c r="LK43" s="647"/>
      <c r="LL43" s="647"/>
      <c r="LM43" s="647"/>
      <c r="LN43" s="647"/>
      <c r="LO43" s="647"/>
      <c r="LP43" s="647"/>
      <c r="LQ43" s="647"/>
      <c r="LR43" s="647"/>
      <c r="LS43" s="647"/>
      <c r="LT43" s="647"/>
      <c r="LU43" s="647"/>
      <c r="LV43" s="647"/>
      <c r="LW43" s="647"/>
      <c r="LX43" s="647"/>
      <c r="LY43" s="647"/>
      <c r="LZ43" s="647"/>
      <c r="MA43" s="647"/>
      <c r="MB43" s="647"/>
      <c r="MC43" s="647"/>
      <c r="MD43" s="647"/>
      <c r="ME43" s="647"/>
      <c r="MF43" s="647"/>
      <c r="MG43" s="647"/>
      <c r="MH43" s="647"/>
      <c r="MI43" s="647"/>
      <c r="MJ43" s="647"/>
      <c r="MK43" s="647"/>
      <c r="ML43" s="647"/>
      <c r="MM43" s="647"/>
      <c r="MN43" s="647"/>
      <c r="MO43" s="647"/>
      <c r="MP43" s="647"/>
      <c r="MQ43" s="647"/>
      <c r="MR43" s="647"/>
      <c r="MS43" s="647"/>
      <c r="MT43" s="647"/>
      <c r="MU43" s="647"/>
      <c r="MV43" s="647"/>
      <c r="MW43" s="647"/>
      <c r="MX43" s="647"/>
      <c r="MY43" s="647"/>
      <c r="MZ43" s="647"/>
      <c r="NA43" s="647"/>
      <c r="NB43" s="647"/>
      <c r="NC43" s="647"/>
      <c r="ND43" s="647"/>
      <c r="NE43" s="647"/>
      <c r="NF43" s="647"/>
      <c r="NG43" s="647"/>
      <c r="NH43" s="647"/>
      <c r="NI43" s="647"/>
      <c r="NJ43" s="647"/>
      <c r="NK43" s="647"/>
      <c r="NL43" s="647"/>
      <c r="NM43" s="647"/>
      <c r="NN43" s="647"/>
      <c r="NO43" s="647"/>
      <c r="NP43" s="647"/>
      <c r="NQ43" s="647"/>
      <c r="NR43" s="647"/>
      <c r="NS43" s="647"/>
      <c r="NT43" s="647"/>
      <c r="NU43" s="647"/>
      <c r="NV43" s="647"/>
      <c r="NW43" s="647"/>
      <c r="NX43" s="647"/>
      <c r="NY43" s="647"/>
      <c r="NZ43" s="647"/>
      <c r="OA43" s="647"/>
      <c r="OB43" s="647"/>
      <c r="OC43" s="647"/>
      <c r="OD43" s="647"/>
      <c r="OE43" s="647"/>
      <c r="OF43" s="647"/>
      <c r="OG43" s="647"/>
      <c r="OH43" s="647"/>
      <c r="OI43" s="647"/>
      <c r="OJ43" s="647"/>
      <c r="OK43" s="647"/>
      <c r="OL43" s="647"/>
      <c r="OM43" s="647"/>
      <c r="ON43" s="647"/>
      <c r="OO43" s="647"/>
      <c r="OP43" s="647"/>
      <c r="OQ43" s="647"/>
      <c r="OR43" s="647"/>
      <c r="OS43" s="647"/>
      <c r="OT43" s="647"/>
      <c r="OU43" s="647"/>
      <c r="OV43" s="647"/>
      <c r="OW43" s="647"/>
      <c r="OX43" s="647"/>
      <c r="OY43" s="647"/>
      <c r="OZ43" s="647"/>
      <c r="PA43" s="647"/>
      <c r="PB43" s="647"/>
      <c r="PC43" s="647"/>
      <c r="PD43" s="647"/>
      <c r="PE43" s="647"/>
      <c r="PF43" s="647"/>
      <c r="PG43" s="647"/>
      <c r="PH43" s="647"/>
      <c r="PI43" s="647"/>
      <c r="PJ43" s="647"/>
      <c r="PK43" s="647"/>
      <c r="PL43" s="647"/>
      <c r="PM43" s="647"/>
      <c r="PN43" s="647"/>
      <c r="PO43" s="647"/>
      <c r="PP43" s="647"/>
      <c r="PQ43" s="647"/>
      <c r="PR43" s="647"/>
      <c r="PS43" s="647"/>
      <c r="PT43" s="647"/>
      <c r="PU43" s="647"/>
      <c r="PV43" s="647"/>
      <c r="PW43" s="647"/>
      <c r="PX43" s="647"/>
      <c r="PY43" s="647"/>
      <c r="PZ43" s="647"/>
      <c r="QA43" s="647"/>
      <c r="QB43" s="647"/>
      <c r="QC43" s="647"/>
      <c r="QD43" s="647"/>
      <c r="QE43" s="647"/>
      <c r="QF43" s="647"/>
      <c r="QG43" s="647"/>
      <c r="QH43" s="647"/>
      <c r="QI43" s="647"/>
      <c r="QJ43" s="647"/>
      <c r="QK43" s="647"/>
      <c r="QL43" s="647"/>
      <c r="QM43" s="647"/>
      <c r="QN43" s="647"/>
      <c r="QO43" s="647"/>
      <c r="QP43" s="647"/>
      <c r="QQ43" s="647"/>
      <c r="QR43" s="647"/>
      <c r="QS43" s="647"/>
      <c r="QT43" s="647"/>
      <c r="QU43" s="647"/>
      <c r="QV43" s="647"/>
      <c r="QW43" s="647"/>
      <c r="QX43" s="647"/>
      <c r="QY43" s="647"/>
      <c r="QZ43" s="647"/>
      <c r="RA43" s="647"/>
      <c r="RB43" s="647"/>
      <c r="RC43" s="647"/>
      <c r="RD43" s="647"/>
      <c r="RE43" s="647"/>
      <c r="RF43" s="647"/>
      <c r="RG43" s="647"/>
      <c r="RH43" s="647"/>
      <c r="RI43" s="647"/>
      <c r="RJ43" s="647"/>
      <c r="RK43" s="647"/>
      <c r="RL43" s="647"/>
      <c r="RM43" s="647"/>
      <c r="RN43" s="647"/>
      <c r="RO43" s="647"/>
      <c r="RP43" s="647"/>
      <c r="RQ43" s="647"/>
      <c r="RR43" s="647"/>
      <c r="RS43" s="647"/>
      <c r="RT43" s="647"/>
      <c r="RU43" s="647"/>
      <c r="RV43" s="647"/>
      <c r="RW43" s="647"/>
      <c r="RX43" s="647"/>
      <c r="RY43" s="647"/>
      <c r="RZ43" s="647"/>
      <c r="SA43" s="647"/>
    </row>
    <row r="44" spans="1:531">
      <c r="A44" s="685"/>
      <c r="B44" s="647"/>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7"/>
      <c r="CD44" s="647"/>
      <c r="CE44" s="647"/>
      <c r="CF44" s="647"/>
      <c r="CG44" s="647"/>
      <c r="CH44" s="647"/>
      <c r="CI44" s="647"/>
      <c r="CJ44" s="647"/>
      <c r="CK44" s="647"/>
      <c r="CL44" s="647"/>
      <c r="CM44" s="647"/>
      <c r="CN44" s="647"/>
      <c r="CO44" s="647"/>
      <c r="CP44" s="647"/>
      <c r="CQ44" s="647"/>
      <c r="CR44" s="647"/>
      <c r="CS44" s="647"/>
      <c r="CT44" s="647"/>
      <c r="CU44" s="647"/>
      <c r="CV44" s="647"/>
      <c r="CW44" s="647"/>
      <c r="CX44" s="647"/>
      <c r="CY44" s="636"/>
      <c r="CZ44" s="693"/>
      <c r="DA44" s="621"/>
      <c r="DB44" s="647"/>
      <c r="DC44" s="647"/>
      <c r="DD44" s="647"/>
      <c r="DE44" s="647"/>
      <c r="DF44" s="647"/>
      <c r="DG44" s="647"/>
      <c r="DH44" s="647"/>
      <c r="DI44" s="647"/>
      <c r="DJ44" s="647"/>
      <c r="DK44" s="647"/>
      <c r="DL44" s="647"/>
      <c r="DM44" s="647"/>
      <c r="DN44" s="647"/>
      <c r="DO44" s="647"/>
      <c r="DP44" s="647"/>
      <c r="DQ44" s="647"/>
      <c r="DR44" s="647"/>
      <c r="DS44" s="647"/>
      <c r="DT44" s="647"/>
      <c r="DU44" s="647"/>
      <c r="DV44" s="647"/>
      <c r="DW44" s="647"/>
      <c r="DX44" s="647"/>
      <c r="DY44" s="647"/>
      <c r="DZ44" s="647"/>
      <c r="EA44" s="647"/>
      <c r="EB44" s="647"/>
      <c r="EC44" s="647"/>
      <c r="ED44" s="647"/>
      <c r="EE44" s="647"/>
      <c r="EF44" s="647"/>
      <c r="EG44" s="647"/>
      <c r="EH44" s="647"/>
      <c r="EI44" s="647"/>
      <c r="EJ44" s="647"/>
      <c r="EK44" s="647"/>
      <c r="EL44" s="647"/>
      <c r="EM44" s="647"/>
      <c r="EN44" s="647"/>
      <c r="EO44" s="647"/>
      <c r="EP44" s="647"/>
      <c r="EQ44" s="647"/>
      <c r="ER44" s="647"/>
      <c r="ES44" s="647"/>
      <c r="ET44" s="647"/>
      <c r="EU44" s="647"/>
      <c r="EV44" s="647"/>
      <c r="EW44" s="647"/>
      <c r="EX44" s="647"/>
      <c r="EY44" s="647"/>
      <c r="EZ44" s="647"/>
      <c r="FA44" s="647"/>
      <c r="FB44" s="647"/>
      <c r="FC44" s="647"/>
      <c r="FD44" s="647"/>
      <c r="FE44" s="647"/>
      <c r="FF44" s="647"/>
      <c r="FG44" s="647"/>
      <c r="FH44" s="647"/>
      <c r="FI44" s="647"/>
      <c r="FJ44" s="647"/>
      <c r="FK44" s="647"/>
      <c r="FL44" s="647"/>
      <c r="FM44" s="647"/>
      <c r="FN44" s="647"/>
      <c r="FO44" s="647"/>
      <c r="FP44" s="647"/>
      <c r="FQ44" s="647"/>
      <c r="FR44" s="647"/>
      <c r="FS44" s="647"/>
      <c r="FT44" s="647"/>
      <c r="FU44" s="647"/>
      <c r="FV44" s="647"/>
      <c r="FW44" s="647"/>
      <c r="FX44" s="647"/>
      <c r="FY44" s="647"/>
      <c r="FZ44" s="647"/>
      <c r="GA44" s="647"/>
      <c r="GB44" s="647"/>
      <c r="GC44" s="647"/>
      <c r="GD44" s="647"/>
      <c r="GE44" s="647"/>
      <c r="GF44" s="647"/>
      <c r="GG44" s="647"/>
      <c r="GH44" s="647"/>
      <c r="GI44" s="647"/>
      <c r="GJ44" s="647"/>
      <c r="GK44" s="647"/>
      <c r="GL44" s="647"/>
      <c r="GM44" s="647"/>
      <c r="GN44" s="647"/>
      <c r="GO44" s="647"/>
      <c r="GP44" s="647"/>
      <c r="GQ44" s="647"/>
      <c r="GR44" s="647"/>
      <c r="GS44" s="647"/>
      <c r="GT44" s="647"/>
      <c r="GU44" s="647"/>
      <c r="GV44" s="647"/>
      <c r="GW44" s="647"/>
      <c r="GX44" s="647"/>
      <c r="GY44" s="647"/>
      <c r="GZ44" s="647"/>
      <c r="HA44" s="647"/>
      <c r="HB44" s="647"/>
      <c r="HC44" s="647"/>
      <c r="HD44" s="647"/>
      <c r="HE44" s="647"/>
      <c r="HF44" s="647"/>
      <c r="HG44" s="647"/>
      <c r="HH44" s="647"/>
      <c r="HI44" s="647"/>
      <c r="HJ44" s="647"/>
      <c r="HK44" s="647"/>
      <c r="HL44" s="647"/>
      <c r="HM44" s="647"/>
      <c r="HN44" s="647"/>
      <c r="HO44" s="647"/>
      <c r="HP44" s="647"/>
      <c r="HQ44" s="647"/>
      <c r="HR44" s="647"/>
      <c r="HS44" s="647"/>
      <c r="HT44" s="647"/>
      <c r="HU44" s="647"/>
      <c r="HV44" s="647"/>
      <c r="HW44" s="647"/>
      <c r="HX44" s="647"/>
      <c r="HY44" s="647"/>
      <c r="HZ44" s="647"/>
      <c r="IA44" s="647"/>
      <c r="IB44" s="647"/>
      <c r="IC44" s="647"/>
      <c r="ID44" s="647"/>
      <c r="IE44" s="647"/>
      <c r="IF44" s="647"/>
      <c r="IG44" s="647"/>
      <c r="IH44" s="647"/>
      <c r="II44" s="647"/>
      <c r="IJ44" s="647"/>
      <c r="IK44" s="647"/>
      <c r="IL44" s="647"/>
      <c r="IM44" s="647"/>
      <c r="IN44" s="647"/>
      <c r="IO44" s="647"/>
      <c r="IP44" s="647"/>
      <c r="IQ44" s="647"/>
      <c r="IR44" s="647"/>
      <c r="IS44" s="647"/>
      <c r="IT44" s="647"/>
      <c r="IU44" s="647"/>
      <c r="IV44" s="647"/>
      <c r="IW44" s="647"/>
      <c r="IX44" s="647"/>
      <c r="IY44" s="647"/>
      <c r="IZ44" s="647"/>
      <c r="JA44" s="647"/>
      <c r="JB44" s="647"/>
      <c r="JC44" s="647"/>
      <c r="JD44" s="647"/>
      <c r="JE44" s="647"/>
      <c r="JF44" s="647"/>
      <c r="JG44" s="647"/>
      <c r="JH44" s="647"/>
      <c r="JI44" s="647"/>
      <c r="JJ44" s="647"/>
      <c r="JK44" s="647"/>
      <c r="JL44" s="647"/>
      <c r="JM44" s="647"/>
      <c r="JN44" s="647"/>
      <c r="JO44" s="647"/>
      <c r="JP44" s="647"/>
      <c r="JQ44" s="647"/>
      <c r="JR44" s="647"/>
      <c r="JS44" s="647"/>
      <c r="JT44" s="647"/>
      <c r="JU44" s="647"/>
      <c r="JV44" s="647"/>
      <c r="JW44" s="647"/>
      <c r="JX44" s="647"/>
      <c r="JY44" s="647"/>
      <c r="JZ44" s="647"/>
      <c r="KA44" s="647"/>
      <c r="KB44" s="647"/>
      <c r="KC44" s="647"/>
      <c r="KD44" s="647"/>
      <c r="KE44" s="647"/>
      <c r="KF44" s="647"/>
      <c r="KG44" s="647"/>
      <c r="KH44" s="647"/>
      <c r="KI44" s="647"/>
      <c r="KJ44" s="647"/>
      <c r="KK44" s="647"/>
      <c r="KL44" s="647"/>
      <c r="KM44" s="647"/>
      <c r="KN44" s="647"/>
      <c r="KO44" s="647"/>
      <c r="KP44" s="647"/>
      <c r="KQ44" s="647"/>
      <c r="KR44" s="647"/>
      <c r="KS44" s="647"/>
      <c r="KT44" s="647"/>
      <c r="KU44" s="647"/>
      <c r="KV44" s="647"/>
      <c r="KW44" s="647"/>
      <c r="KX44" s="647"/>
      <c r="KY44" s="647"/>
      <c r="KZ44" s="647"/>
      <c r="LA44" s="647"/>
      <c r="LB44" s="647"/>
      <c r="LC44" s="647"/>
      <c r="LD44" s="647"/>
      <c r="LE44" s="647"/>
      <c r="LF44" s="647"/>
      <c r="LG44" s="647"/>
      <c r="LH44" s="647"/>
      <c r="LI44" s="647"/>
      <c r="LJ44" s="647"/>
      <c r="LK44" s="647"/>
      <c r="LL44" s="647"/>
      <c r="LM44" s="647"/>
      <c r="LN44" s="647"/>
      <c r="LO44" s="647"/>
      <c r="LP44" s="647"/>
      <c r="LQ44" s="647"/>
      <c r="LR44" s="647"/>
      <c r="LS44" s="647"/>
      <c r="LT44" s="647"/>
      <c r="LU44" s="647"/>
      <c r="LV44" s="647"/>
      <c r="LW44" s="647"/>
      <c r="LX44" s="647"/>
      <c r="LY44" s="647"/>
      <c r="LZ44" s="647"/>
      <c r="MA44" s="647"/>
      <c r="MB44" s="647"/>
      <c r="MC44" s="647"/>
      <c r="MD44" s="647"/>
      <c r="ME44" s="647"/>
      <c r="MF44" s="647"/>
      <c r="MG44" s="647"/>
      <c r="MH44" s="647"/>
      <c r="MI44" s="647"/>
      <c r="MJ44" s="647"/>
      <c r="MK44" s="647"/>
      <c r="ML44" s="647"/>
      <c r="MM44" s="647"/>
      <c r="MN44" s="647"/>
      <c r="MO44" s="647"/>
      <c r="MP44" s="647"/>
      <c r="MQ44" s="647"/>
      <c r="MR44" s="647"/>
      <c r="MS44" s="647"/>
      <c r="MT44" s="647"/>
      <c r="MU44" s="647"/>
      <c r="MV44" s="647"/>
      <c r="MW44" s="647"/>
      <c r="MX44" s="647"/>
      <c r="MY44" s="647"/>
      <c r="MZ44" s="647"/>
      <c r="NA44" s="647"/>
      <c r="NB44" s="647"/>
      <c r="NC44" s="647"/>
      <c r="ND44" s="647"/>
      <c r="NE44" s="647"/>
      <c r="NF44" s="647"/>
      <c r="NG44" s="647"/>
      <c r="NH44" s="647"/>
      <c r="NI44" s="647"/>
      <c r="NJ44" s="647"/>
      <c r="NK44" s="647"/>
      <c r="NL44" s="647"/>
      <c r="NM44" s="647"/>
      <c r="NN44" s="647"/>
      <c r="NO44" s="647"/>
      <c r="NP44" s="647"/>
      <c r="NQ44" s="647"/>
      <c r="NR44" s="647"/>
      <c r="NS44" s="647"/>
      <c r="NT44" s="647"/>
      <c r="NU44" s="647"/>
      <c r="NV44" s="647"/>
      <c r="NW44" s="647"/>
      <c r="NX44" s="647"/>
      <c r="NY44" s="647"/>
      <c r="NZ44" s="647"/>
      <c r="OA44" s="647"/>
      <c r="OB44" s="647"/>
      <c r="OC44" s="647"/>
      <c r="OD44" s="647"/>
      <c r="OE44" s="647"/>
      <c r="OF44" s="647"/>
      <c r="OG44" s="647"/>
      <c r="OH44" s="647"/>
      <c r="OI44" s="647"/>
      <c r="OJ44" s="647"/>
      <c r="OK44" s="647"/>
      <c r="OL44" s="647"/>
      <c r="OM44" s="647"/>
      <c r="ON44" s="647"/>
      <c r="OO44" s="647"/>
      <c r="OP44" s="647"/>
      <c r="OQ44" s="647"/>
      <c r="OR44" s="647"/>
      <c r="OS44" s="647"/>
      <c r="OT44" s="647"/>
      <c r="OU44" s="647"/>
      <c r="OV44" s="647"/>
      <c r="OW44" s="647"/>
      <c r="OX44" s="647"/>
      <c r="OY44" s="647"/>
      <c r="OZ44" s="647"/>
      <c r="PA44" s="647"/>
      <c r="PB44" s="647"/>
      <c r="PC44" s="647"/>
      <c r="PD44" s="647"/>
      <c r="PE44" s="647"/>
      <c r="PF44" s="647"/>
      <c r="PG44" s="647"/>
      <c r="PH44" s="647"/>
      <c r="PI44" s="647"/>
      <c r="PJ44" s="647"/>
      <c r="PK44" s="647"/>
      <c r="PL44" s="647"/>
      <c r="PM44" s="647"/>
      <c r="PN44" s="647"/>
      <c r="PO44" s="647"/>
      <c r="PP44" s="647"/>
      <c r="PQ44" s="647"/>
      <c r="PR44" s="647"/>
      <c r="PS44" s="647"/>
      <c r="PT44" s="647"/>
      <c r="PU44" s="647"/>
      <c r="PV44" s="647"/>
      <c r="PW44" s="647"/>
      <c r="PX44" s="647"/>
      <c r="PY44" s="647"/>
      <c r="PZ44" s="647"/>
      <c r="QA44" s="647"/>
      <c r="QB44" s="647"/>
      <c r="QC44" s="647"/>
      <c r="QD44" s="647"/>
      <c r="QE44" s="647"/>
      <c r="QF44" s="647"/>
      <c r="QG44" s="647"/>
      <c r="QH44" s="647"/>
      <c r="QI44" s="647"/>
      <c r="QJ44" s="647"/>
      <c r="QK44" s="647"/>
      <c r="QL44" s="647"/>
      <c r="QM44" s="647"/>
      <c r="QN44" s="647"/>
      <c r="QO44" s="647"/>
      <c r="QP44" s="647"/>
      <c r="QQ44" s="647"/>
      <c r="QR44" s="647"/>
      <c r="QS44" s="647"/>
      <c r="QT44" s="647"/>
      <c r="QU44" s="647"/>
      <c r="QV44" s="647"/>
      <c r="QW44" s="647"/>
      <c r="QX44" s="647"/>
      <c r="QY44" s="647"/>
      <c r="QZ44" s="647"/>
      <c r="RA44" s="647"/>
      <c r="RB44" s="647"/>
      <c r="RC44" s="647"/>
      <c r="RD44" s="647"/>
      <c r="RE44" s="647"/>
      <c r="RF44" s="647"/>
      <c r="RG44" s="647"/>
      <c r="RH44" s="647"/>
      <c r="RI44" s="647"/>
      <c r="RJ44" s="647"/>
      <c r="RK44" s="647"/>
      <c r="RL44" s="647"/>
      <c r="RM44" s="647"/>
      <c r="RN44" s="647"/>
      <c r="RO44" s="647"/>
      <c r="RP44" s="647"/>
      <c r="RQ44" s="647"/>
      <c r="RR44" s="647"/>
      <c r="RS44" s="647"/>
      <c r="RT44" s="647"/>
      <c r="RU44" s="647"/>
      <c r="RV44" s="647"/>
      <c r="RW44" s="647"/>
      <c r="RX44" s="647"/>
      <c r="RY44" s="647"/>
      <c r="RZ44" s="647"/>
      <c r="SA44" s="647"/>
    </row>
    <row r="45" spans="1:531">
      <c r="A45" s="660"/>
      <c r="I45" s="646"/>
      <c r="CY45" s="634"/>
      <c r="CZ45" s="694"/>
      <c r="DA45" s="640"/>
      <c r="DT45" s="646"/>
    </row>
    <row r="46" spans="1:531" s="661" customFormat="1">
      <c r="A46" s="660"/>
      <c r="CY46" s="728"/>
      <c r="CZ46" s="729"/>
      <c r="DA46" s="624"/>
      <c r="SB46" s="730"/>
    </row>
    <row r="47" spans="1:531" s="661" customFormat="1">
      <c r="A47" s="660"/>
      <c r="CY47" s="728"/>
      <c r="CZ47" s="729"/>
      <c r="DA47" s="624"/>
      <c r="SB47" s="730"/>
    </row>
    <row r="48" spans="1:531" s="661" customFormat="1">
      <c r="A48" s="660"/>
      <c r="CY48" s="728"/>
      <c r="CZ48" s="729"/>
      <c r="DA48" s="624"/>
      <c r="SB48" s="730"/>
    </row>
    <row r="49" spans="1:496" s="661" customFormat="1">
      <c r="A49" s="660"/>
      <c r="CY49" s="728"/>
      <c r="CZ49" s="729"/>
      <c r="DA49" s="624"/>
      <c r="SB49" s="730"/>
    </row>
    <row r="50" spans="1:496" s="661" customFormat="1">
      <c r="A50" s="660"/>
      <c r="CY50" s="728"/>
      <c r="CZ50" s="729"/>
      <c r="DA50" s="624"/>
      <c r="SB50" s="730"/>
    </row>
    <row r="51" spans="1:496" s="661" customFormat="1">
      <c r="A51" s="660"/>
      <c r="DA51" s="624"/>
      <c r="SB51" s="730"/>
    </row>
    <row r="52" spans="1:496" s="661" customFormat="1">
      <c r="A52" s="660"/>
      <c r="SB52" s="730"/>
    </row>
    <row r="53" spans="1:496" s="661" customFormat="1">
      <c r="A53" s="660"/>
      <c r="SB53" s="730"/>
    </row>
    <row r="54" spans="1:496" s="661" customFormat="1">
      <c r="A54" s="660"/>
      <c r="SB54" s="730"/>
    </row>
    <row r="55" spans="1:496" s="661" customFormat="1">
      <c r="A55" s="660"/>
      <c r="SB55" s="730"/>
    </row>
    <row r="56" spans="1:496" s="661" customFormat="1">
      <c r="A56" s="660"/>
      <c r="SB56" s="730"/>
    </row>
    <row r="57" spans="1:496" s="661" customFormat="1">
      <c r="A57" s="660"/>
      <c r="SB57" s="730"/>
    </row>
    <row r="58" spans="1:496" s="661" customFormat="1">
      <c r="A58" s="660"/>
      <c r="SB58" s="730"/>
    </row>
    <row r="59" spans="1:496" s="661" customFormat="1">
      <c r="A59" s="660"/>
      <c r="SB59" s="730"/>
    </row>
    <row r="60" spans="1:496" s="661" customFormat="1">
      <c r="A60" s="660"/>
      <c r="SB60" s="730"/>
    </row>
    <row r="61" spans="1:496" s="661" customFormat="1">
      <c r="A61" s="660"/>
      <c r="SB61" s="730"/>
    </row>
    <row r="62" spans="1:496" s="661" customFormat="1">
      <c r="A62" s="660"/>
      <c r="SB62" s="730"/>
    </row>
    <row r="63" spans="1:496" s="661" customFormat="1">
      <c r="A63" s="660"/>
      <c r="SB63" s="730"/>
    </row>
    <row r="64" spans="1:496" s="661" customFormat="1">
      <c r="A64" s="660"/>
      <c r="SB64" s="730"/>
    </row>
    <row r="65" spans="1:496" s="661" customFormat="1">
      <c r="A65" s="660"/>
      <c r="SB65" s="730"/>
    </row>
    <row r="66" spans="1:496" s="661" customFormat="1">
      <c r="A66" s="660"/>
      <c r="SB66" s="730"/>
    </row>
    <row r="67" spans="1:496" s="661" customFormat="1">
      <c r="A67" s="660"/>
      <c r="SB67" s="730"/>
    </row>
    <row r="68" spans="1:496" s="661" customFormat="1">
      <c r="A68" s="660"/>
      <c r="SB68" s="730"/>
    </row>
    <row r="69" spans="1:496" s="661" customFormat="1">
      <c r="A69" s="660"/>
      <c r="SB69" s="730"/>
    </row>
    <row r="70" spans="1:496" s="661" customFormat="1">
      <c r="A70" s="660"/>
      <c r="SB70" s="730"/>
    </row>
    <row r="71" spans="1:496" s="661" customFormat="1">
      <c r="A71" s="660"/>
      <c r="SB71" s="730"/>
    </row>
    <row r="72" spans="1:496" s="661" customFormat="1">
      <c r="A72" s="660"/>
      <c r="SB72" s="730"/>
    </row>
    <row r="73" spans="1:496" s="661" customFormat="1">
      <c r="A73" s="660"/>
      <c r="SB73" s="730"/>
    </row>
    <row r="74" spans="1:496" s="661" customFormat="1">
      <c r="A74" s="660"/>
      <c r="SB74" s="730"/>
    </row>
    <row r="75" spans="1:496" s="661" customFormat="1">
      <c r="A75" s="660"/>
      <c r="SB75" s="730"/>
    </row>
    <row r="76" spans="1:496" s="661" customFormat="1">
      <c r="A76" s="660"/>
      <c r="SB76" s="730"/>
    </row>
    <row r="77" spans="1:496" s="661" customFormat="1">
      <c r="A77" s="660"/>
      <c r="SB77" s="730"/>
    </row>
    <row r="78" spans="1:496" s="661" customFormat="1">
      <c r="A78" s="660"/>
      <c r="SB78" s="730"/>
    </row>
    <row r="79" spans="1:496" s="661" customFormat="1">
      <c r="A79" s="660"/>
      <c r="SB79" s="730"/>
    </row>
    <row r="80" spans="1:496" s="661" customFormat="1">
      <c r="A80" s="660"/>
      <c r="SB80" s="730"/>
    </row>
    <row r="81" spans="1:496" s="661" customFormat="1">
      <c r="A81" s="660"/>
      <c r="SB81" s="730"/>
    </row>
    <row r="82" spans="1:496" s="661" customFormat="1">
      <c r="A82" s="660"/>
      <c r="SB82" s="730"/>
    </row>
    <row r="83" spans="1:496" s="661" customFormat="1">
      <c r="A83" s="660"/>
      <c r="SB83" s="730"/>
    </row>
    <row r="84" spans="1:496" s="661" customFormat="1">
      <c r="A84" s="660"/>
      <c r="SB84" s="730"/>
    </row>
    <row r="85" spans="1:496" s="661" customFormat="1">
      <c r="A85" s="660"/>
      <c r="SB85" s="730"/>
    </row>
    <row r="86" spans="1:496" s="661" customFormat="1">
      <c r="A86" s="731"/>
      <c r="F86" s="732"/>
      <c r="SB86" s="730"/>
    </row>
    <row r="87" spans="1:496" s="661" customFormat="1">
      <c r="A87" s="660"/>
      <c r="B87" s="732"/>
      <c r="C87" s="635"/>
      <c r="D87" s="635"/>
      <c r="E87" s="732"/>
      <c r="G87" s="635"/>
      <c r="H87" s="635"/>
      <c r="I87" s="732"/>
      <c r="J87" s="732"/>
      <c r="K87" s="635"/>
      <c r="L87" s="635"/>
      <c r="M87" s="732"/>
      <c r="N87" s="732"/>
      <c r="O87" s="635"/>
      <c r="P87" s="635"/>
      <c r="Q87" s="732"/>
      <c r="R87" s="732"/>
      <c r="S87" s="635"/>
      <c r="T87" s="635"/>
      <c r="U87" s="732"/>
      <c r="V87" s="732"/>
      <c r="W87" s="635"/>
      <c r="X87" s="635"/>
      <c r="Y87" s="732"/>
      <c r="Z87" s="732"/>
      <c r="AA87" s="635"/>
      <c r="AB87" s="635"/>
      <c r="AC87" s="732"/>
      <c r="AD87" s="732"/>
      <c r="AE87" s="635"/>
      <c r="AF87" s="635"/>
      <c r="AG87" s="732"/>
      <c r="AH87" s="732"/>
      <c r="AI87" s="635"/>
      <c r="AJ87" s="635"/>
      <c r="AK87" s="732"/>
      <c r="AL87" s="732"/>
      <c r="AM87" s="635"/>
      <c r="AN87" s="635"/>
      <c r="AO87" s="732"/>
      <c r="AP87" s="732"/>
      <c r="AQ87" s="635"/>
      <c r="AR87" s="635"/>
      <c r="AS87" s="732"/>
      <c r="AT87" s="732"/>
      <c r="AU87" s="635"/>
      <c r="AV87" s="635"/>
      <c r="AW87" s="732"/>
      <c r="AX87" s="732"/>
      <c r="AY87" s="635"/>
      <c r="AZ87" s="635"/>
      <c r="BA87" s="732"/>
      <c r="BB87" s="732"/>
      <c r="BC87" s="635"/>
      <c r="BD87" s="635"/>
      <c r="BE87" s="732"/>
      <c r="BF87" s="732"/>
      <c r="BG87" s="635"/>
      <c r="BH87" s="635"/>
      <c r="BI87" s="732"/>
      <c r="BJ87" s="732"/>
      <c r="BK87" s="635"/>
      <c r="BL87" s="635"/>
      <c r="BM87" s="732"/>
      <c r="BN87" s="732"/>
      <c r="BO87" s="635"/>
      <c r="BP87" s="635"/>
      <c r="BQ87" s="732"/>
      <c r="BR87" s="732"/>
      <c r="BS87" s="635"/>
      <c r="BT87" s="635"/>
      <c r="BU87" s="732"/>
      <c r="BV87" s="732"/>
      <c r="BW87" s="635"/>
      <c r="BX87" s="635"/>
      <c r="BY87" s="732"/>
      <c r="BZ87" s="732"/>
      <c r="CA87" s="635"/>
      <c r="CB87" s="635"/>
      <c r="CC87" s="732"/>
      <c r="CD87" s="732"/>
      <c r="CE87" s="635"/>
      <c r="CF87" s="635"/>
      <c r="CG87" s="732"/>
      <c r="CH87" s="732"/>
      <c r="CI87" s="635"/>
      <c r="CJ87" s="635"/>
      <c r="CK87" s="732"/>
      <c r="CL87" s="732"/>
      <c r="CM87" s="635"/>
      <c r="CN87" s="635"/>
      <c r="CO87" s="732"/>
      <c r="CP87" s="732"/>
      <c r="CQ87" s="635"/>
      <c r="CR87" s="635"/>
      <c r="CS87" s="732"/>
      <c r="CT87" s="732"/>
      <c r="CU87" s="635"/>
      <c r="CV87" s="635"/>
      <c r="CW87" s="732"/>
      <c r="CX87" s="732"/>
      <c r="CY87" s="635"/>
      <c r="CZ87" s="635"/>
      <c r="DA87" s="732"/>
      <c r="DB87" s="732"/>
      <c r="DC87" s="635"/>
      <c r="DD87" s="635"/>
      <c r="DE87" s="732"/>
      <c r="DF87" s="635"/>
      <c r="DG87" s="733"/>
      <c r="DH87" s="733"/>
      <c r="DI87" s="733"/>
      <c r="DJ87" s="733"/>
      <c r="DK87" s="733"/>
      <c r="DL87" s="733"/>
      <c r="DM87" s="733"/>
      <c r="DN87" s="733"/>
      <c r="DO87" s="733"/>
      <c r="DP87" s="733"/>
      <c r="DQ87" s="733"/>
      <c r="DR87" s="733"/>
      <c r="DS87" s="733"/>
      <c r="DT87" s="733"/>
      <c r="DU87" s="733"/>
      <c r="DV87" s="733"/>
      <c r="DW87" s="733"/>
      <c r="DY87" s="733"/>
      <c r="DZ87" s="733"/>
      <c r="EA87" s="733"/>
      <c r="EB87" s="733"/>
      <c r="EC87" s="733"/>
      <c r="ED87" s="733"/>
      <c r="EE87" s="733"/>
      <c r="EF87" s="733"/>
      <c r="EG87" s="733"/>
      <c r="EH87" s="733"/>
      <c r="EI87" s="733"/>
      <c r="EJ87" s="733"/>
      <c r="EK87" s="733"/>
      <c r="EL87" s="733"/>
      <c r="EM87" s="733"/>
      <c r="EN87" s="733"/>
      <c r="EO87" s="733"/>
      <c r="EP87" s="733"/>
      <c r="EQ87" s="733"/>
      <c r="ER87" s="733"/>
      <c r="ES87" s="733"/>
      <c r="ET87" s="733"/>
      <c r="EU87" s="733"/>
      <c r="EV87" s="733"/>
      <c r="EW87" s="733"/>
      <c r="EX87" s="733"/>
      <c r="EY87" s="733"/>
      <c r="EZ87" s="733"/>
      <c r="FA87" s="733"/>
      <c r="FB87" s="733"/>
      <c r="FC87" s="733"/>
      <c r="FD87" s="733"/>
      <c r="FE87" s="733"/>
      <c r="FF87" s="733"/>
      <c r="FG87" s="733"/>
      <c r="FH87" s="733"/>
      <c r="FI87" s="733"/>
      <c r="FJ87" s="733"/>
      <c r="FK87" s="733"/>
      <c r="FL87" s="733"/>
      <c r="FM87" s="733"/>
      <c r="FN87" s="733"/>
      <c r="FO87" s="733"/>
      <c r="FP87" s="733"/>
      <c r="FQ87" s="733"/>
      <c r="FR87" s="733"/>
      <c r="FS87" s="733"/>
      <c r="FT87" s="733"/>
      <c r="FU87" s="733"/>
      <c r="FV87" s="733"/>
      <c r="FW87" s="733"/>
      <c r="FX87" s="733"/>
      <c r="FY87" s="733"/>
      <c r="FZ87" s="733"/>
      <c r="GA87" s="733"/>
      <c r="GB87" s="733"/>
      <c r="GC87" s="733"/>
      <c r="GD87" s="733"/>
      <c r="GE87" s="733"/>
      <c r="GF87" s="733"/>
      <c r="GG87" s="733"/>
      <c r="GH87" s="733"/>
      <c r="GI87" s="733"/>
      <c r="GJ87" s="733"/>
      <c r="GK87" s="733"/>
      <c r="GL87" s="733"/>
      <c r="GM87" s="733"/>
      <c r="GN87" s="733"/>
      <c r="GO87" s="733"/>
      <c r="GP87" s="733"/>
      <c r="GQ87" s="733"/>
      <c r="GR87" s="635"/>
      <c r="GS87" s="635"/>
      <c r="GT87" s="635"/>
      <c r="GU87" s="635"/>
      <c r="GV87" s="635"/>
      <c r="GW87" s="635"/>
      <c r="GX87" s="635"/>
      <c r="GY87" s="635"/>
      <c r="GZ87" s="635"/>
      <c r="HA87" s="635"/>
      <c r="HB87" s="635"/>
      <c r="HC87" s="635"/>
      <c r="HD87" s="635"/>
      <c r="HE87" s="635"/>
      <c r="HF87" s="635"/>
      <c r="HG87" s="635"/>
      <c r="HH87" s="635"/>
      <c r="HI87" s="635"/>
      <c r="HJ87" s="635"/>
      <c r="HK87" s="635"/>
      <c r="HL87" s="635"/>
      <c r="HM87" s="635"/>
      <c r="HN87" s="635"/>
      <c r="HO87" s="635"/>
      <c r="HP87" s="635"/>
      <c r="HQ87" s="635"/>
      <c r="HR87" s="635"/>
      <c r="HS87" s="635"/>
      <c r="HT87" s="635"/>
      <c r="HU87" s="733"/>
      <c r="HV87" s="733"/>
      <c r="HW87" s="733"/>
      <c r="HX87" s="733"/>
      <c r="HY87" s="733"/>
      <c r="HZ87" s="733"/>
      <c r="IA87" s="733"/>
      <c r="IB87" s="733"/>
      <c r="IC87" s="733"/>
      <c r="ID87" s="733"/>
      <c r="IE87" s="733"/>
      <c r="IF87" s="733"/>
      <c r="IG87" s="733"/>
      <c r="IH87" s="733"/>
      <c r="IJ87" s="733"/>
      <c r="IK87" s="733"/>
      <c r="IL87" s="733"/>
      <c r="IN87" s="733"/>
      <c r="IO87" s="733"/>
      <c r="IP87" s="733"/>
      <c r="IR87" s="733"/>
      <c r="IS87" s="733"/>
      <c r="IT87" s="733"/>
      <c r="IV87" s="733"/>
      <c r="IW87" s="733"/>
      <c r="IX87" s="733"/>
      <c r="IZ87" s="733"/>
      <c r="JA87" s="733"/>
      <c r="JB87" s="733"/>
      <c r="JD87" s="733"/>
      <c r="JE87" s="733"/>
      <c r="JF87" s="733"/>
      <c r="JH87" s="733"/>
      <c r="JI87" s="733"/>
      <c r="JJ87" s="733"/>
      <c r="JL87" s="733"/>
      <c r="JM87" s="733"/>
      <c r="JN87" s="733"/>
      <c r="JP87" s="733"/>
      <c r="JQ87" s="733"/>
      <c r="JR87" s="733"/>
      <c r="JT87" s="733"/>
      <c r="JU87" s="733"/>
      <c r="JV87" s="733"/>
      <c r="JX87" s="733"/>
      <c r="JY87" s="733"/>
      <c r="JZ87" s="733"/>
      <c r="KB87" s="733"/>
      <c r="KC87" s="733"/>
      <c r="KD87" s="733"/>
      <c r="KF87" s="733"/>
      <c r="KG87" s="733"/>
      <c r="KH87" s="733"/>
      <c r="KJ87" s="733"/>
      <c r="KK87" s="733"/>
      <c r="KL87" s="733"/>
      <c r="KN87" s="733"/>
      <c r="KO87" s="733"/>
      <c r="KP87" s="733"/>
      <c r="KR87" s="733"/>
      <c r="KS87" s="733"/>
      <c r="KT87" s="733"/>
      <c r="KV87" s="733"/>
      <c r="KW87" s="733"/>
      <c r="KX87" s="733"/>
      <c r="KZ87" s="733"/>
      <c r="LA87" s="733"/>
      <c r="LB87" s="733"/>
      <c r="LD87" s="733"/>
      <c r="LE87" s="733"/>
      <c r="LF87" s="733"/>
      <c r="LH87" s="733"/>
      <c r="LI87" s="733"/>
      <c r="LJ87" s="733"/>
      <c r="LL87" s="733"/>
      <c r="LM87" s="733"/>
      <c r="LN87" s="733"/>
      <c r="LP87" s="733"/>
      <c r="LQ87" s="733"/>
      <c r="LR87" s="733"/>
      <c r="LT87" s="733"/>
      <c r="LU87" s="733"/>
      <c r="LV87" s="733"/>
      <c r="LX87" s="733"/>
      <c r="LY87" s="733"/>
      <c r="LZ87" s="733"/>
      <c r="MB87" s="733"/>
      <c r="MC87" s="733"/>
      <c r="MD87" s="733"/>
      <c r="MF87" s="733"/>
      <c r="MG87" s="733"/>
      <c r="MH87" s="733"/>
      <c r="MJ87" s="733"/>
      <c r="MK87" s="733"/>
      <c r="ML87" s="733"/>
      <c r="MN87" s="733"/>
      <c r="MO87" s="733"/>
      <c r="MP87" s="733"/>
      <c r="MR87" s="733"/>
      <c r="MS87" s="733"/>
      <c r="MT87" s="733"/>
      <c r="MV87" s="733"/>
      <c r="MW87" s="733"/>
      <c r="MX87" s="733"/>
      <c r="MZ87" s="733"/>
      <c r="NA87" s="733"/>
      <c r="NB87" s="733"/>
      <c r="ND87" s="733"/>
      <c r="NE87" s="733"/>
      <c r="NF87" s="733"/>
      <c r="NH87" s="733"/>
      <c r="NI87" s="733"/>
      <c r="NJ87" s="733"/>
      <c r="NL87" s="733"/>
      <c r="NM87" s="733"/>
      <c r="NN87" s="733"/>
      <c r="NP87" s="733"/>
      <c r="NQ87" s="733"/>
      <c r="NR87" s="733"/>
      <c r="NT87" s="733"/>
      <c r="NU87" s="733"/>
      <c r="NV87" s="733"/>
      <c r="NX87" s="733"/>
      <c r="NY87" s="733"/>
      <c r="NZ87" s="733"/>
      <c r="OB87" s="733"/>
      <c r="OC87" s="733"/>
      <c r="OD87" s="733"/>
      <c r="OF87" s="733"/>
      <c r="OG87" s="733"/>
      <c r="OH87" s="733"/>
      <c r="OJ87" s="733"/>
      <c r="OK87" s="733"/>
      <c r="OL87" s="733"/>
      <c r="ON87" s="733"/>
      <c r="OO87" s="733"/>
      <c r="OP87" s="733"/>
      <c r="OR87" s="733"/>
      <c r="OS87" s="733"/>
      <c r="OT87" s="733"/>
      <c r="OV87" s="733"/>
      <c r="OW87" s="733"/>
      <c r="OX87" s="733"/>
      <c r="OZ87" s="733"/>
      <c r="PA87" s="733"/>
      <c r="PB87" s="733"/>
      <c r="PD87" s="733"/>
      <c r="PE87" s="733"/>
      <c r="PF87" s="733"/>
      <c r="PH87" s="733"/>
      <c r="PI87" s="733"/>
      <c r="PJ87" s="733"/>
      <c r="PL87" s="733"/>
      <c r="PM87" s="733"/>
      <c r="PN87" s="733"/>
      <c r="PP87" s="733"/>
      <c r="PQ87" s="733"/>
      <c r="PR87" s="733"/>
      <c r="PT87" s="733"/>
      <c r="PU87" s="733"/>
      <c r="PV87" s="733"/>
      <c r="PX87" s="733"/>
      <c r="PY87" s="733"/>
      <c r="PZ87" s="733"/>
      <c r="QB87" s="733"/>
      <c r="QC87" s="733"/>
      <c r="QD87" s="733"/>
      <c r="QF87" s="733"/>
      <c r="QG87" s="733"/>
      <c r="QH87" s="733"/>
      <c r="QJ87" s="733"/>
      <c r="QK87" s="733"/>
      <c r="QL87" s="733"/>
      <c r="QN87" s="733"/>
      <c r="QO87" s="733"/>
      <c r="QP87" s="733"/>
      <c r="QR87" s="733"/>
      <c r="QS87" s="733"/>
      <c r="QT87" s="733"/>
      <c r="QV87" s="733"/>
      <c r="QW87" s="733"/>
      <c r="QX87" s="733"/>
      <c r="QZ87" s="733"/>
      <c r="RA87" s="733"/>
      <c r="RB87" s="733"/>
      <c r="RD87" s="733"/>
      <c r="RE87" s="733"/>
      <c r="RF87" s="733"/>
      <c r="RH87" s="733"/>
      <c r="RI87" s="733"/>
      <c r="RJ87" s="733"/>
      <c r="RL87" s="733"/>
      <c r="RM87" s="733"/>
      <c r="RN87" s="733"/>
      <c r="RP87" s="733"/>
      <c r="RQ87" s="733"/>
      <c r="RR87" s="733"/>
      <c r="RT87" s="733"/>
      <c r="RU87" s="733"/>
      <c r="RV87" s="733"/>
      <c r="RX87" s="733"/>
      <c r="RY87" s="733"/>
      <c r="RZ87" s="733"/>
      <c r="SB87" s="730"/>
    </row>
    <row r="88" spans="1:496" s="661" customFormat="1">
      <c r="A88" s="660"/>
      <c r="I88" s="660"/>
      <c r="DT88" s="732"/>
      <c r="DU88" s="635"/>
      <c r="DV88" s="635"/>
      <c r="DW88" s="732"/>
      <c r="DX88" s="732"/>
      <c r="DY88" s="635"/>
      <c r="DZ88" s="635"/>
      <c r="EA88" s="732"/>
      <c r="EB88" s="732"/>
      <c r="EC88" s="635"/>
      <c r="ED88" s="635"/>
      <c r="EE88" s="732"/>
      <c r="EF88" s="732"/>
      <c r="EG88" s="635"/>
      <c r="EH88" s="635"/>
      <c r="EI88" s="732"/>
      <c r="EJ88" s="732"/>
      <c r="EK88" s="635"/>
      <c r="EL88" s="635"/>
      <c r="EM88" s="732"/>
      <c r="EN88" s="732"/>
      <c r="EO88" s="635"/>
      <c r="EP88" s="635"/>
      <c r="EQ88" s="732"/>
      <c r="ER88" s="732"/>
      <c r="ES88" s="635"/>
      <c r="ET88" s="635"/>
      <c r="EU88" s="732"/>
      <c r="EV88" s="732"/>
      <c r="EW88" s="635"/>
      <c r="EX88" s="635"/>
      <c r="EY88" s="732"/>
      <c r="EZ88" s="732"/>
      <c r="FA88" s="635"/>
      <c r="FB88" s="635"/>
      <c r="FC88" s="732"/>
      <c r="FD88" s="732"/>
      <c r="FE88" s="635"/>
      <c r="FF88" s="635"/>
      <c r="FG88" s="732"/>
      <c r="FH88" s="732"/>
      <c r="FI88" s="635"/>
      <c r="FJ88" s="635"/>
      <c r="FK88" s="732"/>
      <c r="FL88" s="732"/>
      <c r="FM88" s="635"/>
      <c r="FN88" s="734"/>
      <c r="FO88" s="734"/>
      <c r="FP88" s="734"/>
      <c r="FQ88" s="734"/>
      <c r="FR88" s="734"/>
      <c r="FS88" s="734"/>
      <c r="FT88" s="734"/>
      <c r="FU88" s="734"/>
      <c r="FV88" s="734"/>
      <c r="FW88" s="734"/>
      <c r="FX88" s="734"/>
      <c r="FY88" s="734"/>
      <c r="FZ88" s="734"/>
      <c r="GA88" s="734"/>
      <c r="GB88" s="734"/>
      <c r="GC88" s="734"/>
      <c r="GD88" s="734"/>
      <c r="GE88" s="734"/>
      <c r="GF88" s="734"/>
      <c r="GG88" s="734"/>
      <c r="GH88" s="734"/>
      <c r="GI88" s="734"/>
      <c r="GJ88" s="734"/>
      <c r="GL88" s="734"/>
      <c r="GM88" s="734"/>
      <c r="GN88" s="734"/>
      <c r="SB88" s="730"/>
    </row>
    <row r="89" spans="1:496" s="661" customFormat="1">
      <c r="A89" s="660"/>
      <c r="I89" s="660"/>
      <c r="DT89" s="660"/>
      <c r="DU89" s="660"/>
      <c r="DV89" s="660"/>
      <c r="DW89" s="660"/>
      <c r="DX89" s="660"/>
      <c r="DY89" s="660"/>
      <c r="DZ89" s="660"/>
      <c r="EA89" s="660"/>
      <c r="EB89" s="660"/>
      <c r="EC89" s="660"/>
      <c r="ED89" s="660"/>
      <c r="EE89" s="660"/>
      <c r="EF89" s="660"/>
      <c r="EG89" s="660"/>
      <c r="EH89" s="660"/>
      <c r="EI89" s="660"/>
      <c r="EJ89" s="660"/>
      <c r="EK89" s="660"/>
      <c r="EL89" s="660"/>
      <c r="EM89" s="660"/>
      <c r="EN89" s="660"/>
      <c r="EO89" s="660"/>
      <c r="EP89" s="660"/>
      <c r="EQ89" s="660"/>
      <c r="ER89" s="660"/>
      <c r="ES89" s="660"/>
      <c r="ET89" s="660"/>
      <c r="EU89" s="660"/>
      <c r="EV89" s="660"/>
      <c r="EW89" s="660"/>
      <c r="EX89" s="735"/>
      <c r="EY89" s="735"/>
      <c r="EZ89" s="735"/>
      <c r="FA89" s="735"/>
      <c r="FB89" s="735"/>
      <c r="FC89" s="735"/>
      <c r="FD89" s="735"/>
      <c r="FE89" s="735"/>
      <c r="FF89" s="735"/>
      <c r="FG89" s="660"/>
      <c r="FH89" s="660"/>
      <c r="FI89" s="660"/>
      <c r="FJ89" s="660"/>
      <c r="FK89" s="660"/>
      <c r="FL89" s="660"/>
      <c r="FM89" s="660"/>
      <c r="FN89" s="660"/>
      <c r="FO89" s="660"/>
      <c r="FP89" s="660"/>
      <c r="FQ89" s="660"/>
      <c r="FR89" s="660"/>
      <c r="FS89" s="660"/>
      <c r="FT89" s="660"/>
      <c r="FU89" s="660"/>
      <c r="FV89" s="660"/>
      <c r="FW89" s="660"/>
      <c r="FX89" s="660"/>
      <c r="FY89" s="660"/>
      <c r="FZ89" s="660"/>
      <c r="GA89" s="660"/>
      <c r="GB89" s="660"/>
      <c r="GC89" s="660"/>
      <c r="GD89" s="660"/>
      <c r="GE89" s="660"/>
      <c r="GF89" s="660"/>
      <c r="GG89" s="660"/>
      <c r="GH89" s="660"/>
      <c r="GI89" s="660"/>
      <c r="GJ89" s="660"/>
      <c r="GK89" s="660"/>
      <c r="GL89" s="660"/>
      <c r="GM89" s="660"/>
      <c r="SB89" s="730"/>
    </row>
    <row r="90" spans="1:496" s="661" customFormat="1">
      <c r="A90" s="660"/>
      <c r="I90" s="660"/>
      <c r="SB90" s="730"/>
    </row>
    <row r="91" spans="1:496" s="661" customFormat="1">
      <c r="A91" s="660"/>
      <c r="I91" s="660"/>
      <c r="SB91" s="730"/>
    </row>
    <row r="92" spans="1:496" s="661" customFormat="1">
      <c r="A92" s="660"/>
      <c r="I92" s="660"/>
      <c r="SB92" s="730"/>
    </row>
    <row r="93" spans="1:496" s="661" customFormat="1">
      <c r="A93" s="660"/>
      <c r="I93" s="660"/>
      <c r="SB93" s="730"/>
    </row>
    <row r="94" spans="1:496" s="661" customFormat="1">
      <c r="A94" s="660"/>
      <c r="I94" s="660"/>
      <c r="SB94" s="730"/>
    </row>
    <row r="95" spans="1:496" s="661" customFormat="1">
      <c r="A95" s="660"/>
      <c r="I95" s="660"/>
      <c r="SB95" s="730"/>
    </row>
    <row r="96" spans="1:496" s="661" customFormat="1">
      <c r="A96" s="660"/>
      <c r="I96" s="660"/>
      <c r="SB96" s="730"/>
    </row>
    <row r="97" spans="1:496" s="661" customFormat="1">
      <c r="A97" s="660"/>
      <c r="I97" s="660"/>
      <c r="SB97" s="730"/>
    </row>
    <row r="98" spans="1:496" s="661" customFormat="1">
      <c r="A98" s="660"/>
      <c r="I98" s="660"/>
      <c r="SB98" s="730"/>
    </row>
    <row r="99" spans="1:496" s="661" customFormat="1">
      <c r="A99" s="660"/>
      <c r="I99" s="660"/>
      <c r="SB99" s="730"/>
    </row>
    <row r="100" spans="1:496" s="661" customFormat="1">
      <c r="A100" s="660"/>
      <c r="I100" s="660"/>
      <c r="SB100" s="730"/>
    </row>
    <row r="101" spans="1:496" s="661" customFormat="1">
      <c r="A101" s="660"/>
      <c r="I101" s="660"/>
      <c r="SB101" s="730"/>
    </row>
    <row r="102" spans="1:496" s="661" customFormat="1">
      <c r="A102" s="660"/>
      <c r="I102" s="660"/>
      <c r="SB102" s="730"/>
    </row>
    <row r="103" spans="1:496" s="661" customFormat="1">
      <c r="A103" s="660"/>
      <c r="I103" s="660"/>
      <c r="SB103" s="730"/>
    </row>
    <row r="104" spans="1:496" s="661" customFormat="1">
      <c r="A104" s="660"/>
      <c r="I104" s="660"/>
      <c r="SB104" s="730"/>
    </row>
    <row r="105" spans="1:496" s="661" customFormat="1">
      <c r="A105" s="660"/>
      <c r="I105" s="660"/>
      <c r="SB105" s="730"/>
    </row>
    <row r="106" spans="1:496" s="661" customFormat="1">
      <c r="A106" s="660"/>
      <c r="I106" s="660"/>
      <c r="SB106" s="730"/>
    </row>
    <row r="107" spans="1:496" s="661" customFormat="1">
      <c r="A107" s="660"/>
      <c r="I107" s="660"/>
      <c r="SB107" s="730"/>
    </row>
    <row r="108" spans="1:496" s="661" customFormat="1">
      <c r="A108" s="660"/>
      <c r="I108" s="660"/>
      <c r="SB108" s="730"/>
    </row>
    <row r="109" spans="1:496" s="661" customFormat="1">
      <c r="A109" s="660"/>
      <c r="I109" s="660"/>
      <c r="SB109" s="730"/>
    </row>
    <row r="110" spans="1:496" s="661" customFormat="1">
      <c r="A110" s="660"/>
      <c r="I110" s="660"/>
      <c r="SB110" s="730"/>
    </row>
    <row r="111" spans="1:496" s="661" customFormat="1">
      <c r="A111" s="660"/>
      <c r="I111" s="660"/>
      <c r="SB111" s="730"/>
    </row>
    <row r="112" spans="1:496" s="661" customFormat="1">
      <c r="A112" s="660"/>
      <c r="I112" s="660"/>
      <c r="SB112" s="730"/>
    </row>
    <row r="113" spans="1:496" s="661" customFormat="1">
      <c r="A113" s="660"/>
      <c r="I113" s="660"/>
      <c r="SB113" s="730"/>
    </row>
    <row r="114" spans="1:496" s="661" customFormat="1">
      <c r="A114" s="660"/>
      <c r="I114" s="660"/>
      <c r="SB114" s="730"/>
    </row>
    <row r="115" spans="1:496" s="661" customFormat="1">
      <c r="A115" s="660"/>
      <c r="I115" s="660"/>
      <c r="SB115" s="730"/>
    </row>
    <row r="116" spans="1:496" s="661" customFormat="1">
      <c r="A116" s="660"/>
      <c r="I116" s="660"/>
      <c r="SB116" s="730"/>
    </row>
    <row r="117" spans="1:496" s="661" customFormat="1">
      <c r="A117" s="660"/>
      <c r="I117" s="660"/>
      <c r="SB117" s="730"/>
    </row>
    <row r="118" spans="1:496" s="661" customFormat="1">
      <c r="A118" s="660"/>
      <c r="I118" s="660"/>
      <c r="SB118" s="730"/>
    </row>
    <row r="119" spans="1:496" s="661" customFormat="1">
      <c r="A119" s="660"/>
      <c r="I119" s="660"/>
      <c r="SB119" s="730"/>
    </row>
    <row r="120" spans="1:496" s="661" customFormat="1">
      <c r="A120" s="660"/>
      <c r="I120" s="660"/>
      <c r="SB120" s="730"/>
    </row>
    <row r="121" spans="1:496" s="661" customFormat="1">
      <c r="A121" s="660"/>
      <c r="I121" s="660"/>
      <c r="SB121" s="730"/>
    </row>
    <row r="122" spans="1:496" s="661" customFormat="1">
      <c r="A122" s="660"/>
      <c r="I122" s="660"/>
      <c r="SB122" s="730"/>
    </row>
    <row r="123" spans="1:496" s="661" customFormat="1">
      <c r="A123" s="660"/>
      <c r="I123" s="660"/>
      <c r="SB123" s="730"/>
    </row>
    <row r="124" spans="1:496" s="661" customFormat="1">
      <c r="A124" s="660"/>
      <c r="I124" s="660"/>
      <c r="SB124" s="730"/>
    </row>
    <row r="125" spans="1:496" s="661" customFormat="1">
      <c r="A125" s="660"/>
      <c r="I125" s="660"/>
      <c r="SB125" s="730"/>
    </row>
    <row r="126" spans="1:496" s="661" customFormat="1">
      <c r="A126" s="660"/>
      <c r="I126" s="660"/>
      <c r="SB126" s="730"/>
    </row>
    <row r="127" spans="1:496" s="661" customFormat="1">
      <c r="A127" s="660"/>
      <c r="I127" s="660"/>
      <c r="SB127" s="730"/>
    </row>
    <row r="128" spans="1:496" s="661" customFormat="1">
      <c r="A128" s="660"/>
      <c r="I128" s="660"/>
      <c r="SB128" s="730"/>
    </row>
    <row r="129" spans="1:496" s="661" customFormat="1">
      <c r="A129" s="660"/>
      <c r="I129" s="660"/>
      <c r="SB129" s="730"/>
    </row>
    <row r="130" spans="1:496" s="661" customFormat="1">
      <c r="A130" s="660"/>
      <c r="I130" s="660"/>
      <c r="SB130" s="730"/>
    </row>
    <row r="131" spans="1:496" s="661" customFormat="1">
      <c r="A131" s="660"/>
      <c r="I131" s="660"/>
      <c r="SB131" s="730"/>
    </row>
    <row r="132" spans="1:496" s="661" customFormat="1">
      <c r="A132" s="660"/>
      <c r="I132" s="660"/>
      <c r="SB132" s="730"/>
    </row>
    <row r="133" spans="1:496" s="661" customFormat="1">
      <c r="A133" s="660"/>
      <c r="I133" s="660"/>
      <c r="SB133" s="730"/>
    </row>
    <row r="134" spans="1:496" s="661" customFormat="1">
      <c r="A134" s="660"/>
      <c r="I134" s="660"/>
      <c r="SB134" s="730"/>
    </row>
    <row r="135" spans="1:496" s="661" customFormat="1">
      <c r="A135" s="660"/>
      <c r="I135" s="660"/>
      <c r="SB135" s="730"/>
    </row>
    <row r="136" spans="1:496" s="661" customFormat="1">
      <c r="A136" s="660"/>
      <c r="I136" s="660"/>
      <c r="SB136" s="730"/>
    </row>
    <row r="137" spans="1:496" s="661" customFormat="1">
      <c r="A137" s="660"/>
      <c r="I137" s="660"/>
      <c r="SB137" s="730"/>
    </row>
    <row r="138" spans="1:496" s="661" customFormat="1">
      <c r="A138" s="660"/>
      <c r="I138" s="660"/>
      <c r="SB138" s="730"/>
    </row>
    <row r="139" spans="1:496" s="661" customFormat="1">
      <c r="A139" s="660"/>
      <c r="I139" s="660"/>
      <c r="SB139" s="730"/>
    </row>
    <row r="140" spans="1:496" s="661" customFormat="1">
      <c r="A140" s="660"/>
      <c r="I140" s="660"/>
      <c r="SB140" s="730"/>
    </row>
    <row r="141" spans="1:496" s="661" customFormat="1">
      <c r="A141" s="660"/>
      <c r="I141" s="660"/>
      <c r="SB141" s="730"/>
    </row>
    <row r="142" spans="1:496" s="661" customFormat="1">
      <c r="A142" s="660"/>
      <c r="I142" s="660"/>
      <c r="SB142" s="730"/>
    </row>
    <row r="143" spans="1:496" s="661" customFormat="1">
      <c r="A143" s="660"/>
      <c r="I143" s="660"/>
      <c r="SB143" s="730"/>
    </row>
    <row r="144" spans="1:496" s="661" customFormat="1">
      <c r="A144" s="660"/>
      <c r="I144" s="660"/>
      <c r="SB144" s="730"/>
    </row>
    <row r="145" spans="1:496" s="661" customFormat="1">
      <c r="A145" s="660"/>
      <c r="I145" s="660"/>
      <c r="SB145" s="730"/>
    </row>
    <row r="146" spans="1:496" s="661" customFormat="1">
      <c r="A146" s="660"/>
      <c r="I146" s="660"/>
      <c r="SB146" s="730"/>
    </row>
    <row r="147" spans="1:496" s="661" customFormat="1">
      <c r="A147" s="660"/>
      <c r="I147" s="660"/>
      <c r="SB147" s="730"/>
    </row>
    <row r="148" spans="1:496" s="661" customFormat="1">
      <c r="A148" s="660"/>
      <c r="I148" s="660"/>
      <c r="SB148" s="730"/>
    </row>
    <row r="149" spans="1:496" s="661" customFormat="1">
      <c r="A149" s="660"/>
      <c r="I149" s="660"/>
      <c r="SB149" s="730"/>
    </row>
    <row r="150" spans="1:496" s="661" customFormat="1">
      <c r="A150" s="660"/>
      <c r="I150" s="660"/>
      <c r="SB150" s="730"/>
    </row>
    <row r="151" spans="1:496" s="661" customFormat="1">
      <c r="A151" s="660"/>
      <c r="I151" s="660"/>
      <c r="SB151" s="730"/>
    </row>
    <row r="152" spans="1:496" s="661" customFormat="1">
      <c r="A152" s="660"/>
      <c r="I152" s="660"/>
      <c r="SB152" s="730"/>
    </row>
    <row r="153" spans="1:496" s="661" customFormat="1">
      <c r="A153" s="660"/>
      <c r="I153" s="660"/>
      <c r="SB153" s="730"/>
    </row>
    <row r="154" spans="1:496" s="661" customFormat="1">
      <c r="A154" s="660"/>
      <c r="I154" s="660"/>
      <c r="SB154" s="730"/>
    </row>
    <row r="155" spans="1:496" s="661" customFormat="1">
      <c r="A155" s="660"/>
      <c r="I155" s="660"/>
      <c r="SB155" s="730"/>
    </row>
    <row r="156" spans="1:496" s="661" customFormat="1">
      <c r="A156" s="660"/>
      <c r="I156" s="660"/>
      <c r="SB156" s="730"/>
    </row>
    <row r="157" spans="1:496" s="661" customFormat="1">
      <c r="A157" s="660"/>
      <c r="I157" s="660"/>
      <c r="SB157" s="730"/>
    </row>
    <row r="158" spans="1:496" s="661" customFormat="1">
      <c r="A158" s="660"/>
      <c r="I158" s="660"/>
      <c r="SB158" s="730"/>
    </row>
    <row r="159" spans="1:496" s="661" customFormat="1">
      <c r="A159" s="660"/>
      <c r="I159" s="660"/>
      <c r="SB159" s="730"/>
    </row>
    <row r="160" spans="1:496" s="661" customFormat="1">
      <c r="A160" s="660"/>
      <c r="I160" s="660"/>
      <c r="SB160" s="730"/>
    </row>
    <row r="161" spans="1:496" s="661" customFormat="1">
      <c r="A161" s="660"/>
      <c r="I161" s="660"/>
      <c r="SB161" s="730"/>
    </row>
    <row r="162" spans="1:496" s="661" customFormat="1">
      <c r="A162" s="660"/>
      <c r="I162" s="660"/>
      <c r="SB162" s="730"/>
    </row>
    <row r="163" spans="1:496" s="661" customFormat="1">
      <c r="A163" s="660"/>
      <c r="I163" s="660"/>
      <c r="SB163" s="730"/>
    </row>
    <row r="164" spans="1:496" s="661" customFormat="1">
      <c r="A164" s="660"/>
      <c r="I164" s="660"/>
      <c r="SB164" s="730"/>
    </row>
    <row r="165" spans="1:496" s="661" customFormat="1">
      <c r="A165" s="660"/>
      <c r="I165" s="660"/>
      <c r="SB165" s="730"/>
    </row>
    <row r="166" spans="1:496" s="661" customFormat="1">
      <c r="A166" s="660"/>
      <c r="I166" s="660"/>
      <c r="SB166" s="730"/>
    </row>
    <row r="167" spans="1:496" s="661" customFormat="1">
      <c r="A167" s="660"/>
      <c r="I167" s="660"/>
      <c r="SB167" s="730"/>
    </row>
    <row r="168" spans="1:496" s="661" customFormat="1">
      <c r="A168" s="660"/>
      <c r="I168" s="660"/>
      <c r="SB168" s="730"/>
    </row>
    <row r="169" spans="1:496" s="661" customFormat="1">
      <c r="A169" s="660"/>
      <c r="I169" s="660"/>
      <c r="SB169" s="730"/>
    </row>
    <row r="170" spans="1:496" s="661" customFormat="1">
      <c r="A170" s="660"/>
      <c r="I170" s="660"/>
      <c r="SB170" s="730"/>
    </row>
    <row r="171" spans="1:496" s="661" customFormat="1">
      <c r="A171" s="660"/>
      <c r="I171" s="660"/>
      <c r="SB171" s="730"/>
    </row>
    <row r="172" spans="1:496" s="661" customFormat="1">
      <c r="A172" s="660"/>
      <c r="I172" s="660"/>
      <c r="SB172" s="730"/>
    </row>
    <row r="173" spans="1:496" s="661" customFormat="1">
      <c r="A173" s="660"/>
      <c r="I173" s="660"/>
      <c r="SB173" s="730"/>
    </row>
    <row r="174" spans="1:496" s="661" customFormat="1">
      <c r="A174" s="660"/>
      <c r="I174" s="660"/>
      <c r="SB174" s="730"/>
    </row>
    <row r="175" spans="1:496" s="661" customFormat="1">
      <c r="A175" s="660"/>
      <c r="I175" s="660"/>
      <c r="SB175" s="730"/>
    </row>
    <row r="176" spans="1:496" s="661" customFormat="1">
      <c r="A176" s="660"/>
      <c r="I176" s="660"/>
      <c r="SB176" s="730"/>
    </row>
    <row r="177" spans="1:496" s="661" customFormat="1">
      <c r="A177" s="660"/>
      <c r="I177" s="660"/>
      <c r="SB177" s="730"/>
    </row>
    <row r="178" spans="1:496" s="661" customFormat="1">
      <c r="A178" s="660"/>
      <c r="I178" s="660"/>
      <c r="SB178" s="730"/>
    </row>
    <row r="179" spans="1:496" s="661" customFormat="1">
      <c r="A179" s="660"/>
      <c r="I179" s="660"/>
      <c r="SB179" s="730"/>
    </row>
    <row r="180" spans="1:496" s="661" customFormat="1">
      <c r="A180" s="660"/>
      <c r="I180" s="660"/>
      <c r="SB180" s="730"/>
    </row>
    <row r="181" spans="1:496" s="661" customFormat="1">
      <c r="A181" s="660"/>
      <c r="I181" s="660"/>
      <c r="SB181" s="730"/>
    </row>
    <row r="182" spans="1:496" s="661" customFormat="1">
      <c r="A182" s="660"/>
      <c r="I182" s="660"/>
      <c r="SB182" s="730"/>
    </row>
    <row r="183" spans="1:496" s="661" customFormat="1">
      <c r="A183" s="660"/>
      <c r="I183" s="660"/>
      <c r="SB183" s="730"/>
    </row>
    <row r="184" spans="1:496" s="661" customFormat="1">
      <c r="A184" s="660"/>
      <c r="I184" s="660"/>
      <c r="SB184" s="730"/>
    </row>
    <row r="185" spans="1:496" s="661" customFormat="1">
      <c r="A185" s="660"/>
      <c r="I185" s="660"/>
      <c r="SB185" s="730"/>
    </row>
    <row r="186" spans="1:496" s="661" customFormat="1">
      <c r="A186" s="660"/>
      <c r="I186" s="660"/>
      <c r="SB186" s="730"/>
    </row>
    <row r="187" spans="1:496" s="661" customFormat="1">
      <c r="A187" s="660"/>
      <c r="I187" s="660"/>
      <c r="SB187" s="730"/>
    </row>
    <row r="188" spans="1:496" s="661" customFormat="1">
      <c r="A188" s="660"/>
      <c r="I188" s="660"/>
      <c r="SB188" s="730"/>
    </row>
    <row r="189" spans="1:496" s="661" customFormat="1">
      <c r="A189" s="660"/>
      <c r="I189" s="660"/>
      <c r="SB189" s="730"/>
    </row>
    <row r="190" spans="1:496" s="661" customFormat="1">
      <c r="A190" s="660"/>
      <c r="I190" s="660"/>
      <c r="SB190" s="730"/>
    </row>
    <row r="191" spans="1:496" s="661" customFormat="1">
      <c r="A191" s="660"/>
      <c r="I191" s="660"/>
      <c r="SB191" s="730"/>
    </row>
    <row r="192" spans="1:496" s="661" customFormat="1">
      <c r="A192" s="660"/>
      <c r="I192" s="660"/>
      <c r="SB192" s="730"/>
    </row>
    <row r="193" spans="1:496" s="661" customFormat="1">
      <c r="A193" s="660"/>
      <c r="I193" s="660"/>
      <c r="SB193" s="730"/>
    </row>
    <row r="194" spans="1:496" s="661" customFormat="1">
      <c r="A194" s="660"/>
      <c r="I194" s="660"/>
      <c r="SB194" s="730"/>
    </row>
    <row r="195" spans="1:496" s="661" customFormat="1">
      <c r="A195" s="660"/>
      <c r="I195" s="660"/>
      <c r="SB195" s="730"/>
    </row>
    <row r="196" spans="1:496" s="661" customFormat="1">
      <c r="A196" s="660"/>
      <c r="I196" s="660"/>
      <c r="SB196" s="730"/>
    </row>
    <row r="197" spans="1:496" s="661" customFormat="1">
      <c r="A197" s="660"/>
      <c r="I197" s="660"/>
      <c r="SB197" s="730"/>
    </row>
    <row r="198" spans="1:496" s="661" customFormat="1">
      <c r="A198" s="660"/>
      <c r="I198" s="660"/>
      <c r="SB198" s="730"/>
    </row>
    <row r="199" spans="1:496" s="661" customFormat="1">
      <c r="A199" s="660"/>
      <c r="I199" s="660"/>
      <c r="SB199" s="730"/>
    </row>
    <row r="200" spans="1:496" s="661" customFormat="1">
      <c r="A200" s="660"/>
      <c r="I200" s="660"/>
      <c r="SB200" s="730"/>
    </row>
    <row r="201" spans="1:496" s="661" customFormat="1">
      <c r="A201" s="660"/>
      <c r="I201" s="660"/>
      <c r="SB201" s="730"/>
    </row>
    <row r="202" spans="1:496" s="661" customFormat="1">
      <c r="A202" s="660"/>
      <c r="I202" s="660"/>
      <c r="SB202" s="730"/>
    </row>
    <row r="203" spans="1:496" s="661" customFormat="1">
      <c r="A203" s="660"/>
      <c r="I203" s="660"/>
      <c r="SB203" s="730"/>
    </row>
    <row r="204" spans="1:496" s="661" customFormat="1">
      <c r="A204" s="660"/>
      <c r="I204" s="660"/>
      <c r="SB204" s="730"/>
    </row>
    <row r="205" spans="1:496" s="661" customFormat="1">
      <c r="A205" s="660"/>
      <c r="I205" s="660"/>
      <c r="SB205" s="730"/>
    </row>
    <row r="206" spans="1:496" s="661" customFormat="1">
      <c r="A206" s="660"/>
      <c r="I206" s="660"/>
      <c r="SB206" s="730"/>
    </row>
    <row r="207" spans="1:496" s="661" customFormat="1">
      <c r="A207" s="660"/>
      <c r="I207" s="660"/>
      <c r="SB207" s="730"/>
    </row>
    <row r="208" spans="1:496" s="661" customFormat="1">
      <c r="A208" s="660"/>
      <c r="I208" s="660"/>
      <c r="SB208" s="730"/>
    </row>
    <row r="209" spans="1:496" s="661" customFormat="1">
      <c r="A209" s="660"/>
      <c r="I209" s="660"/>
      <c r="SB209" s="730"/>
    </row>
    <row r="210" spans="1:496" s="661" customFormat="1">
      <c r="A210" s="660"/>
      <c r="I210" s="660"/>
      <c r="SB210" s="730"/>
    </row>
    <row r="211" spans="1:496" s="661" customFormat="1">
      <c r="A211" s="660"/>
      <c r="I211" s="660"/>
      <c r="SB211" s="730"/>
    </row>
    <row r="212" spans="1:496" s="661" customFormat="1">
      <c r="A212" s="660"/>
      <c r="I212" s="660"/>
      <c r="SB212" s="730"/>
    </row>
    <row r="213" spans="1:496" s="661" customFormat="1">
      <c r="A213" s="660"/>
      <c r="I213" s="660"/>
      <c r="SB213" s="730"/>
    </row>
    <row r="214" spans="1:496" s="661" customFormat="1">
      <c r="A214" s="660"/>
      <c r="I214" s="660"/>
      <c r="SB214" s="730"/>
    </row>
    <row r="215" spans="1:496" s="661" customFormat="1">
      <c r="A215" s="660"/>
      <c r="I215" s="660"/>
      <c r="SB215" s="730"/>
    </row>
    <row r="216" spans="1:496" s="661" customFormat="1">
      <c r="A216" s="660"/>
      <c r="I216" s="660"/>
      <c r="SB216" s="730"/>
    </row>
    <row r="217" spans="1:496" s="661" customFormat="1">
      <c r="A217" s="660"/>
      <c r="I217" s="660"/>
      <c r="SB217" s="730"/>
    </row>
    <row r="218" spans="1:496" s="661" customFormat="1">
      <c r="A218" s="660"/>
      <c r="I218" s="660"/>
      <c r="SB218" s="730"/>
    </row>
    <row r="219" spans="1:496" s="661" customFormat="1">
      <c r="A219" s="660"/>
      <c r="I219" s="660"/>
      <c r="SB219" s="730"/>
    </row>
    <row r="220" spans="1:496" s="661" customFormat="1">
      <c r="A220" s="660"/>
      <c r="I220" s="660"/>
      <c r="SB220" s="730"/>
    </row>
    <row r="221" spans="1:496" s="661" customFormat="1">
      <c r="A221" s="660"/>
      <c r="I221" s="660"/>
      <c r="SB221" s="730"/>
    </row>
    <row r="222" spans="1:496" s="661" customFormat="1">
      <c r="A222" s="660"/>
      <c r="I222" s="660"/>
      <c r="SB222" s="730"/>
    </row>
    <row r="223" spans="1:496" s="661" customFormat="1">
      <c r="A223" s="660"/>
      <c r="I223" s="660"/>
      <c r="SB223" s="730"/>
    </row>
    <row r="224" spans="1:496" s="661" customFormat="1">
      <c r="A224" s="660"/>
      <c r="I224" s="660"/>
      <c r="SB224" s="730"/>
    </row>
    <row r="225" spans="1:496" s="661" customFormat="1">
      <c r="A225" s="660"/>
      <c r="I225" s="660"/>
      <c r="SB225" s="730"/>
    </row>
    <row r="226" spans="1:496" s="661" customFormat="1">
      <c r="A226" s="660"/>
      <c r="I226" s="660"/>
      <c r="SB226" s="730"/>
    </row>
    <row r="227" spans="1:496" s="661" customFormat="1">
      <c r="A227" s="660"/>
      <c r="I227" s="660"/>
      <c r="SB227" s="730"/>
    </row>
    <row r="228" spans="1:496" s="661" customFormat="1">
      <c r="A228" s="660"/>
      <c r="I228" s="660"/>
      <c r="SB228" s="730"/>
    </row>
    <row r="229" spans="1:496" s="661" customFormat="1">
      <c r="A229" s="660"/>
      <c r="I229" s="660"/>
      <c r="SB229" s="730"/>
    </row>
    <row r="230" spans="1:496" s="661" customFormat="1">
      <c r="A230" s="660"/>
      <c r="I230" s="660"/>
      <c r="SB230" s="730"/>
    </row>
    <row r="231" spans="1:496" s="661" customFormat="1">
      <c r="A231" s="660"/>
      <c r="I231" s="660"/>
      <c r="SB231" s="730"/>
    </row>
    <row r="232" spans="1:496" s="661" customFormat="1">
      <c r="A232" s="660"/>
      <c r="I232" s="660"/>
      <c r="SB232" s="730"/>
    </row>
    <row r="233" spans="1:496" s="661" customFormat="1">
      <c r="A233" s="660"/>
      <c r="I233" s="660"/>
      <c r="SB233" s="730"/>
    </row>
    <row r="234" spans="1:496" s="661" customFormat="1">
      <c r="A234" s="660"/>
      <c r="I234" s="660"/>
      <c r="SB234" s="730"/>
    </row>
    <row r="235" spans="1:496" s="661" customFormat="1">
      <c r="A235" s="660"/>
      <c r="I235" s="660"/>
      <c r="SB235" s="730"/>
    </row>
    <row r="236" spans="1:496" s="661" customFormat="1">
      <c r="A236" s="660"/>
      <c r="I236" s="660"/>
      <c r="SB236" s="730"/>
    </row>
    <row r="237" spans="1:496" s="661" customFormat="1">
      <c r="A237" s="660"/>
      <c r="I237" s="660"/>
      <c r="SB237" s="730"/>
    </row>
    <row r="238" spans="1:496" s="661" customFormat="1">
      <c r="A238" s="660"/>
      <c r="I238" s="660"/>
      <c r="SB238" s="730"/>
    </row>
    <row r="239" spans="1:496" s="661" customFormat="1">
      <c r="A239" s="660"/>
      <c r="I239" s="660"/>
      <c r="SB239" s="730"/>
    </row>
    <row r="240" spans="1:496" s="661" customFormat="1">
      <c r="A240" s="660"/>
      <c r="I240" s="660"/>
      <c r="SB240" s="730"/>
    </row>
    <row r="241" spans="1:496" s="661" customFormat="1">
      <c r="A241" s="660"/>
      <c r="I241" s="660"/>
      <c r="SB241" s="730"/>
    </row>
    <row r="242" spans="1:496" s="661" customFormat="1">
      <c r="A242" s="660"/>
      <c r="I242" s="660"/>
      <c r="SB242" s="730"/>
    </row>
    <row r="243" spans="1:496" s="661" customFormat="1">
      <c r="A243" s="660"/>
      <c r="I243" s="660"/>
      <c r="SB243" s="730"/>
    </row>
    <row r="244" spans="1:496" s="661" customFormat="1">
      <c r="A244" s="660"/>
      <c r="I244" s="660"/>
      <c r="SB244" s="730"/>
    </row>
    <row r="245" spans="1:496" s="661" customFormat="1">
      <c r="A245" s="660"/>
      <c r="I245" s="660"/>
      <c r="SB245" s="730"/>
    </row>
    <row r="246" spans="1:496" s="661" customFormat="1">
      <c r="A246" s="660"/>
      <c r="I246" s="660"/>
      <c r="SB246" s="730"/>
    </row>
    <row r="247" spans="1:496" s="661" customFormat="1">
      <c r="A247" s="660"/>
      <c r="I247" s="660"/>
      <c r="SB247" s="730"/>
    </row>
    <row r="248" spans="1:496" s="661" customFormat="1">
      <c r="A248" s="660"/>
      <c r="I248" s="660"/>
      <c r="SB248" s="730"/>
    </row>
    <row r="249" spans="1:496" s="661" customFormat="1">
      <c r="A249" s="660"/>
      <c r="I249" s="660"/>
      <c r="SB249" s="730"/>
    </row>
    <row r="250" spans="1:496" s="661" customFormat="1">
      <c r="A250" s="660"/>
      <c r="I250" s="660"/>
      <c r="SB250" s="730"/>
    </row>
    <row r="251" spans="1:496" s="661" customFormat="1">
      <c r="A251" s="660"/>
      <c r="I251" s="660"/>
      <c r="SB251" s="730"/>
    </row>
    <row r="252" spans="1:496" s="661" customFormat="1">
      <c r="A252" s="660"/>
      <c r="I252" s="660"/>
      <c r="SB252" s="730"/>
    </row>
    <row r="253" spans="1:496" s="661" customFormat="1">
      <c r="A253" s="660"/>
      <c r="I253" s="660"/>
      <c r="SB253" s="730"/>
    </row>
    <row r="254" spans="1:496" s="661" customFormat="1">
      <c r="A254" s="660"/>
      <c r="I254" s="660"/>
      <c r="SB254" s="730"/>
    </row>
    <row r="255" spans="1:496" s="661" customFormat="1">
      <c r="A255" s="660"/>
      <c r="I255" s="660"/>
      <c r="SB255" s="730"/>
    </row>
    <row r="256" spans="1:496" s="661" customFormat="1">
      <c r="A256" s="660"/>
      <c r="I256" s="660"/>
      <c r="SB256" s="730"/>
    </row>
    <row r="257" spans="1:496" s="661" customFormat="1">
      <c r="A257" s="660"/>
      <c r="I257" s="660"/>
      <c r="SB257" s="730"/>
    </row>
    <row r="258" spans="1:496" s="661" customFormat="1">
      <c r="A258" s="660"/>
      <c r="I258" s="660"/>
      <c r="SB258" s="730"/>
    </row>
    <row r="259" spans="1:496" s="661" customFormat="1">
      <c r="A259" s="660"/>
      <c r="I259" s="660"/>
      <c r="SB259" s="730"/>
    </row>
    <row r="260" spans="1:496" s="661" customFormat="1">
      <c r="A260" s="660"/>
      <c r="I260" s="660"/>
      <c r="SB260" s="730"/>
    </row>
    <row r="261" spans="1:496" s="661" customFormat="1">
      <c r="A261" s="660"/>
      <c r="I261" s="660"/>
      <c r="SB261" s="730"/>
    </row>
    <row r="262" spans="1:496" s="661" customFormat="1">
      <c r="A262" s="660"/>
      <c r="I262" s="660"/>
      <c r="SB262" s="730"/>
    </row>
    <row r="263" spans="1:496" s="661" customFormat="1">
      <c r="A263" s="660"/>
      <c r="I263" s="660"/>
      <c r="SB263" s="730"/>
    </row>
    <row r="264" spans="1:496" s="661" customFormat="1">
      <c r="A264" s="660"/>
      <c r="I264" s="660"/>
      <c r="SB264" s="730"/>
    </row>
    <row r="265" spans="1:496" s="661" customFormat="1">
      <c r="A265" s="660"/>
      <c r="I265" s="660"/>
      <c r="SB265" s="730"/>
    </row>
    <row r="266" spans="1:496" s="661" customFormat="1">
      <c r="A266" s="660"/>
      <c r="I266" s="660"/>
      <c r="SB266" s="730"/>
    </row>
    <row r="267" spans="1:496" s="661" customFormat="1">
      <c r="A267" s="660"/>
      <c r="I267" s="660"/>
      <c r="SB267" s="730"/>
    </row>
    <row r="268" spans="1:496" s="661" customFormat="1">
      <c r="A268" s="660"/>
      <c r="I268" s="660"/>
      <c r="SB268" s="730"/>
    </row>
    <row r="269" spans="1:496" s="661" customFormat="1">
      <c r="A269" s="660"/>
      <c r="I269" s="660"/>
      <c r="SB269" s="730"/>
    </row>
    <row r="270" spans="1:496" s="661" customFormat="1">
      <c r="A270" s="660"/>
      <c r="I270" s="660"/>
      <c r="SB270" s="730"/>
    </row>
    <row r="271" spans="1:496" s="661" customFormat="1">
      <c r="A271" s="660"/>
      <c r="I271" s="660"/>
      <c r="SB271" s="730"/>
    </row>
    <row r="272" spans="1:496" s="661" customFormat="1">
      <c r="A272" s="660"/>
      <c r="I272" s="660"/>
      <c r="SB272" s="730"/>
    </row>
    <row r="273" spans="1:496" s="661" customFormat="1">
      <c r="A273" s="660"/>
      <c r="I273" s="660"/>
      <c r="SB273" s="730"/>
    </row>
    <row r="274" spans="1:496" s="661" customFormat="1">
      <c r="A274" s="660"/>
      <c r="I274" s="660"/>
      <c r="SB274" s="730"/>
    </row>
    <row r="275" spans="1:496" s="661" customFormat="1">
      <c r="A275" s="660"/>
      <c r="I275" s="660"/>
      <c r="SB275" s="730"/>
    </row>
    <row r="276" spans="1:496" s="661" customFormat="1">
      <c r="A276" s="660"/>
      <c r="I276" s="660"/>
      <c r="SB276" s="730"/>
    </row>
    <row r="277" spans="1:496" s="661" customFormat="1">
      <c r="A277" s="660"/>
      <c r="I277" s="660"/>
      <c r="SB277" s="730"/>
    </row>
    <row r="278" spans="1:496" s="661" customFormat="1">
      <c r="A278" s="660"/>
      <c r="I278" s="660"/>
      <c r="SB278" s="730"/>
    </row>
    <row r="279" spans="1:496" s="661" customFormat="1">
      <c r="A279" s="660"/>
      <c r="I279" s="660"/>
      <c r="SB279" s="730"/>
    </row>
    <row r="280" spans="1:496" s="661" customFormat="1">
      <c r="A280" s="660"/>
      <c r="I280" s="660"/>
      <c r="SB280" s="730"/>
    </row>
    <row r="281" spans="1:496" s="661" customFormat="1">
      <c r="A281" s="660"/>
      <c r="I281" s="660"/>
      <c r="SB281" s="730"/>
    </row>
    <row r="282" spans="1:496" s="661" customFormat="1">
      <c r="A282" s="660"/>
      <c r="I282" s="660"/>
      <c r="SB282" s="730"/>
    </row>
    <row r="283" spans="1:496" s="661" customFormat="1">
      <c r="A283" s="660"/>
      <c r="I283" s="660"/>
      <c r="SB283" s="730"/>
    </row>
    <row r="284" spans="1:496" s="661" customFormat="1">
      <c r="A284" s="660"/>
      <c r="I284" s="660"/>
      <c r="SB284" s="730"/>
    </row>
    <row r="285" spans="1:496" s="661" customFormat="1">
      <c r="A285" s="660"/>
      <c r="I285" s="660"/>
      <c r="SB285" s="730"/>
    </row>
    <row r="286" spans="1:496" s="661" customFormat="1">
      <c r="A286" s="660"/>
      <c r="I286" s="660"/>
      <c r="SB286" s="730"/>
    </row>
    <row r="287" spans="1:496" s="661" customFormat="1">
      <c r="A287" s="660"/>
      <c r="I287" s="660"/>
      <c r="SB287" s="730"/>
    </row>
    <row r="288" spans="1:496" s="661" customFormat="1">
      <c r="A288" s="660"/>
      <c r="I288" s="660"/>
      <c r="SB288" s="730"/>
    </row>
    <row r="289" spans="1:496" s="661" customFormat="1">
      <c r="A289" s="660"/>
      <c r="I289" s="660"/>
      <c r="SB289" s="730"/>
    </row>
    <row r="290" spans="1:496" s="661" customFormat="1">
      <c r="A290" s="660"/>
      <c r="I290" s="660"/>
      <c r="SB290" s="730"/>
    </row>
    <row r="291" spans="1:496" s="661" customFormat="1">
      <c r="A291" s="660"/>
      <c r="I291" s="660"/>
      <c r="SB291" s="730"/>
    </row>
    <row r="292" spans="1:496" s="661" customFormat="1">
      <c r="A292" s="660"/>
      <c r="I292" s="660"/>
      <c r="SB292" s="730"/>
    </row>
    <row r="293" spans="1:496" s="661" customFormat="1">
      <c r="A293" s="660"/>
      <c r="I293" s="660"/>
      <c r="SB293" s="730"/>
    </row>
    <row r="294" spans="1:496" s="661" customFormat="1">
      <c r="A294" s="660"/>
      <c r="I294" s="660"/>
      <c r="SB294" s="730"/>
    </row>
    <row r="295" spans="1:496" s="661" customFormat="1">
      <c r="A295" s="660"/>
      <c r="I295" s="660"/>
      <c r="SB295" s="730"/>
    </row>
    <row r="296" spans="1:496" s="661" customFormat="1">
      <c r="A296" s="660"/>
      <c r="I296" s="660"/>
      <c r="SB296" s="730"/>
    </row>
    <row r="297" spans="1:496" s="661" customFormat="1">
      <c r="A297" s="660"/>
      <c r="I297" s="660"/>
      <c r="SB297" s="730"/>
    </row>
    <row r="298" spans="1:496" s="661" customFormat="1">
      <c r="A298" s="660"/>
      <c r="I298" s="660"/>
      <c r="SB298" s="730"/>
    </row>
    <row r="299" spans="1:496" s="661" customFormat="1">
      <c r="A299" s="660"/>
      <c r="I299" s="660"/>
      <c r="SB299" s="730"/>
    </row>
    <row r="300" spans="1:496" s="661" customFormat="1">
      <c r="A300" s="660"/>
      <c r="I300" s="660"/>
      <c r="SB300" s="730"/>
    </row>
    <row r="301" spans="1:496" s="661" customFormat="1">
      <c r="A301" s="660"/>
      <c r="I301" s="660"/>
      <c r="SB301" s="730"/>
    </row>
    <row r="302" spans="1:496" s="661" customFormat="1">
      <c r="A302" s="660"/>
      <c r="I302" s="660"/>
      <c r="SB302" s="730"/>
    </row>
    <row r="303" spans="1:496" s="661" customFormat="1">
      <c r="A303" s="660"/>
      <c r="I303" s="660"/>
      <c r="SB303" s="730"/>
    </row>
    <row r="304" spans="1:496" s="661" customFormat="1">
      <c r="A304" s="660"/>
      <c r="I304" s="660"/>
      <c r="SB304" s="730"/>
    </row>
    <row r="305" spans="1:496" s="661" customFormat="1">
      <c r="A305" s="660"/>
      <c r="I305" s="660"/>
      <c r="SB305" s="730"/>
    </row>
    <row r="306" spans="1:496" s="661" customFormat="1">
      <c r="A306" s="660"/>
      <c r="I306" s="660"/>
      <c r="SB306" s="730"/>
    </row>
    <row r="307" spans="1:496" s="661" customFormat="1">
      <c r="A307" s="660"/>
      <c r="I307" s="660"/>
      <c r="SB307" s="730"/>
    </row>
    <row r="308" spans="1:496" s="661" customFormat="1">
      <c r="A308" s="660"/>
      <c r="I308" s="660"/>
      <c r="SB308" s="730"/>
    </row>
    <row r="309" spans="1:496" s="661" customFormat="1">
      <c r="A309" s="660"/>
      <c r="I309" s="660"/>
      <c r="SB309" s="730"/>
    </row>
    <row r="310" spans="1:496" s="661" customFormat="1">
      <c r="A310" s="660"/>
      <c r="I310" s="660"/>
      <c r="SB310" s="730"/>
    </row>
    <row r="311" spans="1:496" s="661" customFormat="1">
      <c r="A311" s="660"/>
      <c r="I311" s="660"/>
      <c r="SB311" s="730"/>
    </row>
    <row r="312" spans="1:496" s="661" customFormat="1">
      <c r="A312" s="660"/>
      <c r="I312" s="660"/>
      <c r="SB312" s="730"/>
    </row>
    <row r="313" spans="1:496" s="661" customFormat="1">
      <c r="A313" s="660"/>
      <c r="I313" s="660"/>
      <c r="SB313" s="730"/>
    </row>
    <row r="314" spans="1:496" s="661" customFormat="1">
      <c r="A314" s="660"/>
      <c r="I314" s="660"/>
      <c r="SB314" s="730"/>
    </row>
    <row r="315" spans="1:496" s="661" customFormat="1">
      <c r="A315" s="660"/>
      <c r="I315" s="660"/>
      <c r="SB315" s="730"/>
    </row>
    <row r="316" spans="1:496" s="661" customFormat="1">
      <c r="A316" s="660"/>
      <c r="I316" s="660"/>
      <c r="SB316" s="730"/>
    </row>
    <row r="317" spans="1:496" s="661" customFormat="1">
      <c r="A317" s="660"/>
      <c r="I317" s="660"/>
      <c r="SB317" s="730"/>
    </row>
    <row r="318" spans="1:496" s="661" customFormat="1">
      <c r="A318" s="660"/>
      <c r="I318" s="660"/>
      <c r="SB318" s="730"/>
    </row>
    <row r="319" spans="1:496" s="661" customFormat="1">
      <c r="A319" s="660"/>
      <c r="I319" s="660"/>
      <c r="SB319" s="730"/>
    </row>
    <row r="320" spans="1:496" s="661" customFormat="1">
      <c r="A320" s="660"/>
      <c r="I320" s="660"/>
      <c r="SB320" s="730"/>
    </row>
    <row r="321" spans="1:496" s="661" customFormat="1">
      <c r="A321" s="660"/>
      <c r="I321" s="660"/>
      <c r="SB321" s="730"/>
    </row>
    <row r="322" spans="1:496" s="661" customFormat="1">
      <c r="A322" s="660"/>
      <c r="I322" s="660"/>
      <c r="SB322" s="730"/>
    </row>
    <row r="323" spans="1:496" s="661" customFormat="1">
      <c r="A323" s="660"/>
      <c r="I323" s="660"/>
      <c r="SB323" s="730"/>
    </row>
    <row r="324" spans="1:496" s="661" customFormat="1">
      <c r="A324" s="660"/>
      <c r="I324" s="660"/>
      <c r="SB324" s="730"/>
    </row>
    <row r="325" spans="1:496" s="661" customFormat="1">
      <c r="A325" s="660"/>
      <c r="I325" s="660"/>
      <c r="SB325" s="730"/>
    </row>
    <row r="326" spans="1:496" s="661" customFormat="1">
      <c r="A326" s="660"/>
      <c r="I326" s="660"/>
      <c r="SB326" s="730"/>
    </row>
    <row r="327" spans="1:496" s="661" customFormat="1">
      <c r="A327" s="660"/>
      <c r="I327" s="660"/>
      <c r="SB327" s="730"/>
    </row>
    <row r="328" spans="1:496" s="661" customFormat="1">
      <c r="A328" s="660"/>
      <c r="I328" s="660"/>
      <c r="SB328" s="730"/>
    </row>
    <row r="329" spans="1:496" s="661" customFormat="1">
      <c r="A329" s="660"/>
      <c r="I329" s="660"/>
      <c r="SB329" s="730"/>
    </row>
    <row r="330" spans="1:496" s="661" customFormat="1">
      <c r="A330" s="660"/>
      <c r="I330" s="660"/>
      <c r="SB330" s="730"/>
    </row>
    <row r="331" spans="1:496" s="661" customFormat="1">
      <c r="A331" s="660"/>
      <c r="I331" s="660"/>
      <c r="SB331" s="730"/>
    </row>
    <row r="332" spans="1:496" s="661" customFormat="1">
      <c r="A332" s="660"/>
      <c r="I332" s="660"/>
      <c r="SB332" s="730"/>
    </row>
    <row r="333" spans="1:496" s="661" customFormat="1">
      <c r="A333" s="660"/>
      <c r="I333" s="660"/>
      <c r="SB333" s="730"/>
    </row>
    <row r="334" spans="1:496" s="661" customFormat="1">
      <c r="A334" s="660"/>
      <c r="I334" s="660"/>
      <c r="SB334" s="730"/>
    </row>
    <row r="335" spans="1:496" s="661" customFormat="1">
      <c r="A335" s="660"/>
      <c r="I335" s="660"/>
      <c r="SB335" s="730"/>
    </row>
    <row r="336" spans="1:496" s="661" customFormat="1">
      <c r="A336" s="660"/>
      <c r="I336" s="660"/>
      <c r="SB336" s="730"/>
    </row>
    <row r="337" spans="1:496" s="661" customFormat="1">
      <c r="A337" s="660"/>
      <c r="I337" s="660"/>
      <c r="SB337" s="730"/>
    </row>
    <row r="338" spans="1:496" s="661" customFormat="1">
      <c r="A338" s="660"/>
      <c r="I338" s="660"/>
      <c r="SB338" s="730"/>
    </row>
    <row r="339" spans="1:496" s="661" customFormat="1">
      <c r="A339" s="660"/>
      <c r="I339" s="660"/>
      <c r="SB339" s="730"/>
    </row>
    <row r="340" spans="1:496" s="661" customFormat="1">
      <c r="A340" s="660"/>
      <c r="I340" s="660"/>
      <c r="SB340" s="730"/>
    </row>
    <row r="341" spans="1:496" s="661" customFormat="1">
      <c r="A341" s="660"/>
      <c r="I341" s="660"/>
      <c r="SB341" s="730"/>
    </row>
    <row r="342" spans="1:496" s="661" customFormat="1">
      <c r="A342" s="660"/>
      <c r="I342" s="660"/>
      <c r="SB342" s="730"/>
    </row>
    <row r="343" spans="1:496" s="661" customFormat="1">
      <c r="A343" s="660"/>
      <c r="I343" s="660"/>
      <c r="SB343" s="730"/>
    </row>
    <row r="344" spans="1:496" s="661" customFormat="1">
      <c r="A344" s="660"/>
      <c r="I344" s="660"/>
      <c r="SB344" s="730"/>
    </row>
    <row r="345" spans="1:496" s="661" customFormat="1">
      <c r="A345" s="660"/>
      <c r="I345" s="660"/>
      <c r="SB345" s="730"/>
    </row>
    <row r="346" spans="1:496" s="661" customFormat="1">
      <c r="A346" s="660"/>
      <c r="I346" s="660"/>
      <c r="SB346" s="730"/>
    </row>
    <row r="347" spans="1:496" s="661" customFormat="1">
      <c r="A347" s="660"/>
      <c r="I347" s="660"/>
      <c r="SB347" s="730"/>
    </row>
    <row r="348" spans="1:496" s="661" customFormat="1">
      <c r="A348" s="660"/>
      <c r="I348" s="660"/>
      <c r="SB348" s="730"/>
    </row>
    <row r="349" spans="1:496" s="661" customFormat="1">
      <c r="A349" s="660"/>
      <c r="I349" s="660"/>
      <c r="SB349" s="730"/>
    </row>
    <row r="350" spans="1:496" s="661" customFormat="1">
      <c r="A350" s="660"/>
      <c r="I350" s="660"/>
      <c r="SB350" s="730"/>
    </row>
    <row r="351" spans="1:496" s="661" customFormat="1">
      <c r="A351" s="660"/>
      <c r="I351" s="660"/>
      <c r="SB351" s="730"/>
    </row>
    <row r="352" spans="1:496" s="661" customFormat="1">
      <c r="A352" s="660"/>
      <c r="I352" s="660"/>
      <c r="SB352" s="730"/>
    </row>
    <row r="353" spans="1:496" s="661" customFormat="1">
      <c r="A353" s="660"/>
      <c r="I353" s="660"/>
      <c r="SB353" s="730"/>
    </row>
    <row r="354" spans="1:496" s="661" customFormat="1">
      <c r="A354" s="660"/>
      <c r="I354" s="660"/>
      <c r="SB354" s="730"/>
    </row>
    <row r="355" spans="1:496" s="661" customFormat="1">
      <c r="A355" s="660"/>
      <c r="I355" s="660"/>
      <c r="SB355" s="730"/>
    </row>
    <row r="356" spans="1:496" s="661" customFormat="1">
      <c r="A356" s="660"/>
      <c r="I356" s="660"/>
      <c r="SB356" s="730"/>
    </row>
    <row r="357" spans="1:496" s="661" customFormat="1">
      <c r="A357" s="660"/>
      <c r="I357" s="660"/>
      <c r="SB357" s="730"/>
    </row>
    <row r="358" spans="1:496" s="661" customFormat="1">
      <c r="A358" s="660"/>
      <c r="I358" s="660"/>
      <c r="SB358" s="730"/>
    </row>
    <row r="359" spans="1:496" s="661" customFormat="1">
      <c r="A359" s="660"/>
      <c r="I359" s="660"/>
      <c r="SB359" s="730"/>
    </row>
    <row r="360" spans="1:496" s="661" customFormat="1">
      <c r="A360" s="660"/>
      <c r="I360" s="660"/>
      <c r="SB360" s="730"/>
    </row>
    <row r="361" spans="1:496" s="661" customFormat="1">
      <c r="A361" s="660"/>
      <c r="I361" s="660"/>
      <c r="SB361" s="730"/>
    </row>
    <row r="362" spans="1:496" s="661" customFormat="1">
      <c r="A362" s="660"/>
      <c r="I362" s="660"/>
      <c r="SB362" s="730"/>
    </row>
    <row r="363" spans="1:496" s="661" customFormat="1">
      <c r="A363" s="660"/>
      <c r="I363" s="660"/>
      <c r="SB363" s="730"/>
    </row>
    <row r="364" spans="1:496" s="661" customFormat="1">
      <c r="A364" s="660"/>
      <c r="I364" s="660"/>
      <c r="SB364" s="730"/>
    </row>
    <row r="365" spans="1:496" s="661" customFormat="1">
      <c r="A365" s="660"/>
      <c r="I365" s="660"/>
      <c r="SB365" s="730"/>
    </row>
    <row r="366" spans="1:496" s="661" customFormat="1">
      <c r="A366" s="660"/>
      <c r="I366" s="660"/>
      <c r="SB366" s="730"/>
    </row>
    <row r="367" spans="1:496" s="661" customFormat="1">
      <c r="A367" s="660"/>
      <c r="I367" s="660"/>
      <c r="SB367" s="730"/>
    </row>
    <row r="368" spans="1:496" s="661" customFormat="1">
      <c r="A368" s="660"/>
      <c r="I368" s="660"/>
      <c r="SB368" s="730"/>
    </row>
    <row r="369" spans="1:496" s="661" customFormat="1">
      <c r="A369" s="660"/>
      <c r="I369" s="660"/>
      <c r="SB369" s="730"/>
    </row>
    <row r="370" spans="1:496" s="661" customFormat="1">
      <c r="A370" s="660"/>
      <c r="I370" s="660"/>
      <c r="SB370" s="730"/>
    </row>
    <row r="371" spans="1:496" s="661" customFormat="1">
      <c r="A371" s="660"/>
      <c r="I371" s="660"/>
      <c r="SB371" s="730"/>
    </row>
    <row r="372" spans="1:496" s="661" customFormat="1">
      <c r="A372" s="660"/>
      <c r="I372" s="660"/>
      <c r="SB372" s="730"/>
    </row>
    <row r="373" spans="1:496" s="661" customFormat="1">
      <c r="A373" s="660"/>
      <c r="I373" s="660"/>
      <c r="SB373" s="730"/>
    </row>
    <row r="374" spans="1:496" s="661" customFormat="1">
      <c r="A374" s="660"/>
      <c r="I374" s="660"/>
      <c r="SB374" s="730"/>
    </row>
    <row r="375" spans="1:496" s="661" customFormat="1">
      <c r="A375" s="660"/>
      <c r="I375" s="660"/>
      <c r="SB375" s="730"/>
    </row>
    <row r="376" spans="1:496" s="661" customFormat="1">
      <c r="A376" s="660"/>
      <c r="I376" s="660"/>
      <c r="SB376" s="730"/>
    </row>
    <row r="377" spans="1:496" s="661" customFormat="1">
      <c r="A377" s="660"/>
      <c r="I377" s="660"/>
      <c r="SB377" s="730"/>
    </row>
    <row r="378" spans="1:496" s="661" customFormat="1">
      <c r="A378" s="660"/>
      <c r="I378" s="660"/>
      <c r="SB378" s="730"/>
    </row>
    <row r="379" spans="1:496" s="661" customFormat="1">
      <c r="A379" s="660"/>
      <c r="I379" s="660"/>
      <c r="SB379" s="730"/>
    </row>
    <row r="380" spans="1:496" s="661" customFormat="1">
      <c r="A380" s="660"/>
      <c r="I380" s="660"/>
      <c r="SB380" s="730"/>
    </row>
    <row r="381" spans="1:496" s="661" customFormat="1">
      <c r="A381" s="660"/>
      <c r="I381" s="660"/>
      <c r="SB381" s="730"/>
    </row>
    <row r="382" spans="1:496" s="661" customFormat="1">
      <c r="A382" s="660"/>
      <c r="I382" s="660"/>
      <c r="SB382" s="730"/>
    </row>
    <row r="383" spans="1:496" s="661" customFormat="1">
      <c r="A383" s="660"/>
      <c r="I383" s="660"/>
      <c r="SB383" s="730"/>
    </row>
    <row r="384" spans="1:496" s="661" customFormat="1">
      <c r="A384" s="660"/>
      <c r="I384" s="660"/>
      <c r="SB384" s="730"/>
    </row>
    <row r="385" spans="1:496" s="661" customFormat="1">
      <c r="A385" s="660"/>
      <c r="I385" s="660"/>
      <c r="SB385" s="730"/>
    </row>
    <row r="386" spans="1:496" s="661" customFormat="1">
      <c r="A386" s="660"/>
      <c r="I386" s="660"/>
      <c r="SB386" s="730"/>
    </row>
    <row r="387" spans="1:496" s="661" customFormat="1">
      <c r="A387" s="660"/>
      <c r="I387" s="660"/>
      <c r="SB387" s="730"/>
    </row>
    <row r="388" spans="1:496" s="661" customFormat="1">
      <c r="A388" s="660"/>
      <c r="I388" s="660"/>
      <c r="SB388" s="730"/>
    </row>
    <row r="389" spans="1:496" s="661" customFormat="1">
      <c r="A389" s="660"/>
      <c r="I389" s="660"/>
      <c r="SB389" s="730"/>
    </row>
    <row r="390" spans="1:496" s="661" customFormat="1">
      <c r="A390" s="660"/>
      <c r="I390" s="660"/>
      <c r="SB390" s="730"/>
    </row>
    <row r="391" spans="1:496" s="661" customFormat="1">
      <c r="A391" s="660"/>
      <c r="I391" s="660"/>
      <c r="SB391" s="730"/>
    </row>
    <row r="392" spans="1:496" s="661" customFormat="1">
      <c r="A392" s="660"/>
      <c r="I392" s="660"/>
      <c r="SB392" s="730"/>
    </row>
    <row r="393" spans="1:496" s="661" customFormat="1">
      <c r="A393" s="660"/>
      <c r="I393" s="660"/>
      <c r="SB393" s="730"/>
    </row>
    <row r="394" spans="1:496" s="661" customFormat="1">
      <c r="A394" s="660"/>
      <c r="I394" s="660"/>
      <c r="SB394" s="730"/>
    </row>
    <row r="395" spans="1:496" s="661" customFormat="1">
      <c r="A395" s="660"/>
      <c r="I395" s="660"/>
      <c r="SB395" s="730"/>
    </row>
    <row r="396" spans="1:496" s="661" customFormat="1">
      <c r="A396" s="660"/>
      <c r="I396" s="660"/>
      <c r="SB396" s="730"/>
    </row>
    <row r="397" spans="1:496" s="661" customFormat="1">
      <c r="A397" s="660"/>
      <c r="I397" s="660"/>
      <c r="SB397" s="730"/>
    </row>
    <row r="398" spans="1:496" s="661" customFormat="1">
      <c r="A398" s="660"/>
      <c r="I398" s="660"/>
      <c r="SB398" s="730"/>
    </row>
    <row r="399" spans="1:496" s="661" customFormat="1">
      <c r="A399" s="660"/>
      <c r="I399" s="660"/>
      <c r="SB399" s="730"/>
    </row>
    <row r="400" spans="1:496" s="661" customFormat="1">
      <c r="A400" s="660"/>
      <c r="I400" s="660"/>
      <c r="SB400" s="730"/>
    </row>
    <row r="401" spans="1:496" s="661" customFormat="1">
      <c r="A401" s="660"/>
      <c r="I401" s="660"/>
      <c r="SB401" s="730"/>
    </row>
    <row r="402" spans="1:496" s="661" customFormat="1">
      <c r="A402" s="660"/>
      <c r="I402" s="660"/>
      <c r="SB402" s="730"/>
    </row>
    <row r="403" spans="1:496" s="661" customFormat="1">
      <c r="A403" s="660"/>
      <c r="I403" s="660"/>
      <c r="SB403" s="730"/>
    </row>
    <row r="404" spans="1:496" s="661" customFormat="1">
      <c r="A404" s="660"/>
      <c r="I404" s="660"/>
      <c r="SB404" s="730"/>
    </row>
    <row r="405" spans="1:496" s="661" customFormat="1">
      <c r="A405" s="660"/>
      <c r="I405" s="660"/>
      <c r="SB405" s="730"/>
    </row>
    <row r="406" spans="1:496" s="661" customFormat="1">
      <c r="A406" s="660"/>
      <c r="I406" s="660"/>
      <c r="SB406" s="730"/>
    </row>
    <row r="407" spans="1:496" s="661" customFormat="1">
      <c r="A407" s="660"/>
      <c r="I407" s="660"/>
      <c r="SB407" s="730"/>
    </row>
    <row r="408" spans="1:496" s="661" customFormat="1">
      <c r="A408" s="660"/>
      <c r="I408" s="660"/>
      <c r="SB408" s="730"/>
    </row>
    <row r="409" spans="1:496" s="661" customFormat="1">
      <c r="A409" s="660"/>
      <c r="I409" s="660"/>
      <c r="SB409" s="730"/>
    </row>
    <row r="410" spans="1:496" s="661" customFormat="1">
      <c r="A410" s="660"/>
      <c r="I410" s="660"/>
      <c r="SB410" s="730"/>
    </row>
    <row r="411" spans="1:496" s="661" customFormat="1">
      <c r="A411" s="660"/>
      <c r="I411" s="660"/>
      <c r="SB411" s="730"/>
    </row>
    <row r="412" spans="1:496" s="661" customFormat="1">
      <c r="A412" s="660"/>
      <c r="I412" s="660"/>
      <c r="SB412" s="730"/>
    </row>
    <row r="413" spans="1:496" s="661" customFormat="1">
      <c r="A413" s="660"/>
      <c r="I413" s="660"/>
      <c r="SB413" s="730"/>
    </row>
    <row r="414" spans="1:496" s="661" customFormat="1">
      <c r="A414" s="660"/>
      <c r="I414" s="660"/>
      <c r="SB414" s="730"/>
    </row>
    <row r="415" spans="1:496" s="661" customFormat="1">
      <c r="A415" s="660"/>
      <c r="I415" s="660"/>
      <c r="SB415" s="730"/>
    </row>
    <row r="416" spans="1:496" s="661" customFormat="1">
      <c r="A416" s="660"/>
      <c r="I416" s="660"/>
      <c r="SB416" s="730"/>
    </row>
    <row r="417" spans="1:496" s="661" customFormat="1">
      <c r="A417" s="660"/>
      <c r="I417" s="660"/>
      <c r="SB417" s="730"/>
    </row>
    <row r="418" spans="1:496" s="661" customFormat="1">
      <c r="A418" s="660"/>
      <c r="I418" s="660"/>
      <c r="SB418" s="730"/>
    </row>
    <row r="419" spans="1:496" s="661" customFormat="1">
      <c r="A419" s="660"/>
      <c r="I419" s="660"/>
      <c r="SB419" s="730"/>
    </row>
    <row r="420" spans="1:496" s="661" customFormat="1">
      <c r="A420" s="660"/>
      <c r="I420" s="660"/>
      <c r="SB420" s="730"/>
    </row>
    <row r="421" spans="1:496" s="661" customFormat="1">
      <c r="A421" s="660"/>
      <c r="I421" s="660"/>
      <c r="SB421" s="730"/>
    </row>
    <row r="422" spans="1:496" s="661" customFormat="1">
      <c r="A422" s="660"/>
      <c r="I422" s="660"/>
      <c r="SB422" s="730"/>
    </row>
    <row r="423" spans="1:496" s="661" customFormat="1">
      <c r="A423" s="660"/>
      <c r="I423" s="660"/>
      <c r="SB423" s="730"/>
    </row>
    <row r="424" spans="1:496" s="661" customFormat="1">
      <c r="A424" s="660"/>
      <c r="I424" s="660"/>
      <c r="SB424" s="730"/>
    </row>
    <row r="425" spans="1:496" s="661" customFormat="1">
      <c r="A425" s="660"/>
      <c r="I425" s="660"/>
      <c r="SB425" s="730"/>
    </row>
    <row r="426" spans="1:496" s="661" customFormat="1">
      <c r="A426" s="660"/>
      <c r="I426" s="660"/>
      <c r="SB426" s="730"/>
    </row>
    <row r="427" spans="1:496" s="661" customFormat="1">
      <c r="A427" s="660"/>
      <c r="I427" s="660"/>
      <c r="SB427" s="730"/>
    </row>
    <row r="428" spans="1:496" s="661" customFormat="1">
      <c r="A428" s="660"/>
      <c r="I428" s="660"/>
      <c r="SB428" s="730"/>
    </row>
    <row r="429" spans="1:496" s="661" customFormat="1">
      <c r="A429" s="660"/>
      <c r="I429" s="660"/>
      <c r="SB429" s="730"/>
    </row>
    <row r="430" spans="1:496" s="661" customFormat="1">
      <c r="A430" s="660"/>
      <c r="I430" s="660"/>
      <c r="SB430" s="730"/>
    </row>
    <row r="431" spans="1:496" s="661" customFormat="1">
      <c r="A431" s="660"/>
      <c r="I431" s="660"/>
      <c r="SB431" s="730"/>
    </row>
    <row r="432" spans="1:496" s="661" customFormat="1">
      <c r="A432" s="660"/>
      <c r="I432" s="660"/>
      <c r="SB432" s="730"/>
    </row>
    <row r="433" spans="1:496" s="661" customFormat="1">
      <c r="A433" s="660"/>
      <c r="I433" s="660"/>
      <c r="SB433" s="730"/>
    </row>
    <row r="434" spans="1:496" s="661" customFormat="1">
      <c r="A434" s="660"/>
      <c r="I434" s="660"/>
      <c r="SB434" s="730"/>
    </row>
    <row r="435" spans="1:496" s="661" customFormat="1">
      <c r="A435" s="660"/>
      <c r="I435" s="660"/>
      <c r="SB435" s="730"/>
    </row>
    <row r="436" spans="1:496" s="661" customFormat="1">
      <c r="A436" s="660"/>
      <c r="I436" s="660"/>
      <c r="SB436" s="730"/>
    </row>
    <row r="437" spans="1:496" s="661" customFormat="1">
      <c r="A437" s="660"/>
      <c r="I437" s="660"/>
      <c r="SB437" s="730"/>
    </row>
    <row r="438" spans="1:496" s="661" customFormat="1">
      <c r="A438" s="660"/>
      <c r="I438" s="660"/>
      <c r="SB438" s="730"/>
    </row>
    <row r="439" spans="1:496" s="661" customFormat="1">
      <c r="A439" s="660"/>
      <c r="I439" s="660"/>
      <c r="SB439" s="730"/>
    </row>
    <row r="440" spans="1:496" s="661" customFormat="1">
      <c r="A440" s="660"/>
      <c r="I440" s="660"/>
      <c r="SB440" s="730"/>
    </row>
    <row r="441" spans="1:496" s="661" customFormat="1">
      <c r="A441" s="660"/>
      <c r="I441" s="660"/>
      <c r="SB441" s="730"/>
    </row>
    <row r="442" spans="1:496" s="661" customFormat="1">
      <c r="A442" s="660"/>
      <c r="I442" s="660"/>
      <c r="SB442" s="730"/>
    </row>
    <row r="443" spans="1:496" s="661" customFormat="1">
      <c r="A443" s="660"/>
      <c r="I443" s="660"/>
      <c r="SB443" s="730"/>
    </row>
    <row r="444" spans="1:496" s="661" customFormat="1">
      <c r="A444" s="660"/>
      <c r="I444" s="660"/>
      <c r="SB444" s="730"/>
    </row>
    <row r="445" spans="1:496" s="661" customFormat="1">
      <c r="A445" s="660"/>
      <c r="I445" s="660"/>
      <c r="SB445" s="730"/>
    </row>
    <row r="446" spans="1:496" s="661" customFormat="1">
      <c r="A446" s="660"/>
      <c r="I446" s="660"/>
      <c r="SB446" s="730"/>
    </row>
    <row r="447" spans="1:496" s="661" customFormat="1">
      <c r="A447" s="660"/>
      <c r="I447" s="660"/>
      <c r="SB447" s="730"/>
    </row>
    <row r="448" spans="1:496" s="661" customFormat="1">
      <c r="A448" s="660"/>
      <c r="I448" s="660"/>
      <c r="SB448" s="730"/>
    </row>
    <row r="449" spans="1:496" s="661" customFormat="1">
      <c r="A449" s="660"/>
      <c r="I449" s="660"/>
      <c r="SB449" s="730"/>
    </row>
    <row r="450" spans="1:496" s="661" customFormat="1">
      <c r="A450" s="660"/>
      <c r="I450" s="660"/>
      <c r="SB450" s="730"/>
    </row>
    <row r="451" spans="1:496" s="661" customFormat="1">
      <c r="A451" s="660"/>
      <c r="I451" s="660"/>
      <c r="SB451" s="730"/>
    </row>
    <row r="452" spans="1:496" s="661" customFormat="1">
      <c r="A452" s="660"/>
      <c r="I452" s="660"/>
      <c r="SB452" s="730"/>
    </row>
    <row r="453" spans="1:496" s="661" customFormat="1">
      <c r="A453" s="660"/>
      <c r="I453" s="660"/>
      <c r="SB453" s="730"/>
    </row>
    <row r="454" spans="1:496" s="661" customFormat="1">
      <c r="A454" s="660"/>
      <c r="I454" s="660"/>
      <c r="SB454" s="730"/>
    </row>
    <row r="455" spans="1:496" s="661" customFormat="1">
      <c r="A455" s="660"/>
      <c r="I455" s="660"/>
      <c r="SB455" s="730"/>
    </row>
    <row r="456" spans="1:496" s="661" customFormat="1">
      <c r="A456" s="660"/>
      <c r="I456" s="660"/>
      <c r="SB456" s="730"/>
    </row>
    <row r="457" spans="1:496" s="661" customFormat="1">
      <c r="A457" s="660"/>
      <c r="I457" s="660"/>
      <c r="SB457" s="730"/>
    </row>
    <row r="458" spans="1:496" s="661" customFormat="1">
      <c r="A458" s="660"/>
      <c r="I458" s="660"/>
      <c r="SB458" s="730"/>
    </row>
    <row r="459" spans="1:496" s="661" customFormat="1">
      <c r="A459" s="660"/>
      <c r="I459" s="660"/>
      <c r="SB459" s="730"/>
    </row>
    <row r="460" spans="1:496" s="661" customFormat="1">
      <c r="A460" s="660"/>
      <c r="I460" s="660"/>
      <c r="SB460" s="730"/>
    </row>
    <row r="461" spans="1:496" s="661" customFormat="1">
      <c r="A461" s="660"/>
      <c r="I461" s="660"/>
      <c r="SB461" s="730"/>
    </row>
    <row r="462" spans="1:496" s="661" customFormat="1">
      <c r="A462" s="660"/>
      <c r="I462" s="660"/>
      <c r="SB462" s="730"/>
    </row>
    <row r="463" spans="1:496" s="661" customFormat="1">
      <c r="A463" s="660"/>
      <c r="I463" s="660"/>
      <c r="SB463" s="730"/>
    </row>
    <row r="464" spans="1:496" s="661" customFormat="1">
      <c r="A464" s="660"/>
      <c r="I464" s="660"/>
      <c r="SB464" s="730"/>
    </row>
    <row r="465" spans="1:496" s="661" customFormat="1">
      <c r="A465" s="660"/>
      <c r="I465" s="660"/>
      <c r="SB465" s="730"/>
    </row>
    <row r="466" spans="1:496" s="661" customFormat="1">
      <c r="A466" s="660"/>
      <c r="I466" s="660"/>
      <c r="SB466" s="730"/>
    </row>
    <row r="467" spans="1:496" s="661" customFormat="1">
      <c r="A467" s="660"/>
      <c r="I467" s="660"/>
      <c r="SB467" s="730"/>
    </row>
    <row r="468" spans="1:496" s="661" customFormat="1">
      <c r="A468" s="660"/>
      <c r="I468" s="660"/>
      <c r="SB468" s="730"/>
    </row>
    <row r="469" spans="1:496" s="661" customFormat="1">
      <c r="A469" s="660"/>
      <c r="I469" s="660"/>
      <c r="SB469" s="730"/>
    </row>
    <row r="470" spans="1:496" s="661" customFormat="1">
      <c r="A470" s="660"/>
      <c r="I470" s="660"/>
      <c r="SB470" s="730"/>
    </row>
    <row r="471" spans="1:496" s="661" customFormat="1">
      <c r="A471" s="660"/>
      <c r="I471" s="660"/>
      <c r="SB471" s="730"/>
    </row>
    <row r="472" spans="1:496" s="661" customFormat="1">
      <c r="A472" s="660"/>
      <c r="I472" s="660"/>
      <c r="SB472" s="730"/>
    </row>
    <row r="473" spans="1:496" s="661" customFormat="1">
      <c r="A473" s="660"/>
      <c r="I473" s="660"/>
      <c r="SB473" s="730"/>
    </row>
    <row r="474" spans="1:496" s="661" customFormat="1">
      <c r="A474" s="660"/>
      <c r="I474" s="660"/>
      <c r="SB474" s="730"/>
    </row>
    <row r="475" spans="1:496" s="661" customFormat="1">
      <c r="A475" s="660"/>
      <c r="I475" s="660"/>
      <c r="SB475" s="730"/>
    </row>
    <row r="476" spans="1:496" s="661" customFormat="1">
      <c r="A476" s="660"/>
      <c r="I476" s="660"/>
      <c r="SB476" s="730"/>
    </row>
    <row r="477" spans="1:496" s="661" customFormat="1">
      <c r="A477" s="660"/>
      <c r="I477" s="660"/>
      <c r="SB477" s="730"/>
    </row>
    <row r="478" spans="1:496" s="661" customFormat="1">
      <c r="A478" s="660"/>
      <c r="I478" s="660"/>
      <c r="SB478" s="730"/>
    </row>
    <row r="479" spans="1:496" s="661" customFormat="1">
      <c r="A479" s="660"/>
      <c r="I479" s="660"/>
      <c r="SB479" s="730"/>
    </row>
    <row r="480" spans="1:496" s="661" customFormat="1">
      <c r="A480" s="660"/>
      <c r="I480" s="660"/>
      <c r="SB480" s="730"/>
    </row>
    <row r="481" spans="1:496" s="661" customFormat="1">
      <c r="A481" s="660"/>
      <c r="I481" s="660"/>
      <c r="SB481" s="730"/>
    </row>
    <row r="482" spans="1:496" s="661" customFormat="1">
      <c r="A482" s="660"/>
      <c r="I482" s="660"/>
      <c r="SB482" s="730"/>
    </row>
    <row r="483" spans="1:496" s="661" customFormat="1">
      <c r="A483" s="660"/>
      <c r="I483" s="660"/>
      <c r="SB483" s="730"/>
    </row>
    <row r="484" spans="1:496" s="661" customFormat="1">
      <c r="A484" s="660"/>
      <c r="I484" s="660"/>
      <c r="SB484" s="730"/>
    </row>
    <row r="485" spans="1:496" s="661" customFormat="1">
      <c r="A485" s="660"/>
      <c r="I485" s="660"/>
      <c r="SB485" s="730"/>
    </row>
    <row r="486" spans="1:496" s="661" customFormat="1">
      <c r="A486" s="660"/>
      <c r="I486" s="660"/>
      <c r="SB486" s="730"/>
    </row>
    <row r="487" spans="1:496" s="661" customFormat="1">
      <c r="A487" s="660"/>
      <c r="I487" s="660"/>
      <c r="SB487" s="730"/>
    </row>
    <row r="488" spans="1:496" s="661" customFormat="1">
      <c r="A488" s="660"/>
      <c r="I488" s="660"/>
      <c r="SB488" s="730"/>
    </row>
    <row r="489" spans="1:496" s="661" customFormat="1">
      <c r="A489" s="660"/>
      <c r="I489" s="660"/>
      <c r="SB489" s="730"/>
    </row>
    <row r="490" spans="1:496" s="661" customFormat="1">
      <c r="A490" s="660"/>
      <c r="I490" s="660"/>
      <c r="SB490" s="730"/>
    </row>
    <row r="491" spans="1:496" s="661" customFormat="1">
      <c r="A491" s="660"/>
      <c r="I491" s="660"/>
      <c r="SB491" s="730"/>
    </row>
    <row r="492" spans="1:496" s="661" customFormat="1">
      <c r="A492" s="660"/>
      <c r="I492" s="660"/>
      <c r="SB492" s="730"/>
    </row>
    <row r="493" spans="1:496" s="661" customFormat="1">
      <c r="A493" s="660"/>
      <c r="I493" s="660"/>
      <c r="SB493" s="730"/>
    </row>
    <row r="494" spans="1:496" s="661" customFormat="1">
      <c r="A494" s="660"/>
      <c r="I494" s="660"/>
      <c r="SB494" s="730"/>
    </row>
    <row r="495" spans="1:496" s="661" customFormat="1">
      <c r="A495" s="660"/>
      <c r="I495" s="660"/>
      <c r="SB495" s="730"/>
    </row>
    <row r="496" spans="1:496" s="661" customFormat="1">
      <c r="A496" s="660"/>
      <c r="I496" s="660"/>
      <c r="SB496" s="730"/>
    </row>
    <row r="497" spans="1:496" s="661" customFormat="1">
      <c r="A497" s="660"/>
      <c r="I497" s="660"/>
      <c r="SB497" s="730"/>
    </row>
    <row r="498" spans="1:496" s="661" customFormat="1">
      <c r="A498" s="660"/>
      <c r="I498" s="660"/>
      <c r="SB498" s="730"/>
    </row>
    <row r="499" spans="1:496" s="661" customFormat="1">
      <c r="A499" s="660"/>
      <c r="I499" s="660"/>
      <c r="SB499" s="730"/>
    </row>
    <row r="500" spans="1:496" s="661" customFormat="1">
      <c r="A500" s="660"/>
      <c r="I500" s="660"/>
      <c r="SB500" s="730"/>
    </row>
    <row r="501" spans="1:496" s="661" customFormat="1">
      <c r="A501" s="660"/>
      <c r="I501" s="660"/>
      <c r="SB501" s="730"/>
    </row>
    <row r="502" spans="1:496" s="661" customFormat="1">
      <c r="A502" s="660"/>
      <c r="I502" s="660"/>
      <c r="SB502" s="730"/>
    </row>
    <row r="503" spans="1:496" s="661" customFormat="1">
      <c r="A503" s="660"/>
      <c r="I503" s="660"/>
      <c r="SB503" s="730"/>
    </row>
    <row r="504" spans="1:496" s="661" customFormat="1">
      <c r="A504" s="660"/>
      <c r="I504" s="660"/>
      <c r="SB504" s="730"/>
    </row>
    <row r="505" spans="1:496" s="661" customFormat="1">
      <c r="A505" s="660"/>
      <c r="I505" s="660"/>
      <c r="SB505" s="730"/>
    </row>
    <row r="506" spans="1:496" s="661" customFormat="1">
      <c r="A506" s="660"/>
      <c r="I506" s="660"/>
      <c r="SB506" s="730"/>
    </row>
    <row r="507" spans="1:496" s="661" customFormat="1">
      <c r="A507" s="660"/>
      <c r="I507" s="660"/>
      <c r="SB507" s="730"/>
    </row>
    <row r="508" spans="1:496" s="661" customFormat="1">
      <c r="A508" s="660"/>
      <c r="I508" s="660"/>
      <c r="SB508" s="730"/>
    </row>
    <row r="509" spans="1:496" s="661" customFormat="1">
      <c r="A509" s="660"/>
      <c r="I509" s="660"/>
      <c r="SB509" s="730"/>
    </row>
    <row r="510" spans="1:496" s="661" customFormat="1">
      <c r="A510" s="660"/>
      <c r="I510" s="660"/>
      <c r="SB510" s="730"/>
    </row>
    <row r="511" spans="1:496" s="661" customFormat="1">
      <c r="A511" s="660"/>
      <c r="I511" s="660"/>
      <c r="SB511" s="730"/>
    </row>
    <row r="512" spans="1:496" s="661" customFormat="1">
      <c r="A512" s="660"/>
      <c r="I512" s="660"/>
      <c r="SB512" s="730"/>
    </row>
    <row r="513" spans="1:496" s="661" customFormat="1">
      <c r="A513" s="660"/>
      <c r="I513" s="660"/>
      <c r="SB513" s="730"/>
    </row>
    <row r="514" spans="1:496" s="661" customFormat="1">
      <c r="A514" s="660"/>
      <c r="I514" s="660"/>
      <c r="SB514" s="730"/>
    </row>
    <row r="515" spans="1:496" s="661" customFormat="1">
      <c r="A515" s="660"/>
      <c r="I515" s="660"/>
      <c r="SB515" s="730"/>
    </row>
    <row r="516" spans="1:496" s="661" customFormat="1">
      <c r="A516" s="660"/>
      <c r="I516" s="660"/>
      <c r="SB516" s="730"/>
    </row>
    <row r="517" spans="1:496" s="661" customFormat="1">
      <c r="A517" s="660"/>
      <c r="I517" s="660"/>
      <c r="SB517" s="730"/>
    </row>
    <row r="518" spans="1:496" s="661" customFormat="1">
      <c r="A518" s="660"/>
      <c r="I518" s="660"/>
      <c r="SB518" s="730"/>
    </row>
    <row r="519" spans="1:496" s="661" customFormat="1">
      <c r="A519" s="660"/>
      <c r="I519" s="660"/>
      <c r="SB519" s="730"/>
    </row>
    <row r="520" spans="1:496" s="661" customFormat="1">
      <c r="A520" s="660"/>
      <c r="I520" s="660"/>
      <c r="SB520" s="730"/>
    </row>
    <row r="521" spans="1:496" s="661" customFormat="1">
      <c r="A521" s="660"/>
      <c r="I521" s="660"/>
      <c r="SB521" s="730"/>
    </row>
    <row r="522" spans="1:496" s="661" customFormat="1">
      <c r="A522" s="660"/>
      <c r="I522" s="660"/>
      <c r="SB522" s="730"/>
    </row>
    <row r="523" spans="1:496" s="661" customFormat="1">
      <c r="A523" s="660"/>
      <c r="I523" s="660"/>
      <c r="SB523" s="730"/>
    </row>
    <row r="524" spans="1:496" s="661" customFormat="1">
      <c r="A524" s="660"/>
      <c r="I524" s="660"/>
      <c r="SB524" s="730"/>
    </row>
    <row r="525" spans="1:496" s="661" customFormat="1">
      <c r="A525" s="660"/>
      <c r="I525" s="660"/>
      <c r="SB525" s="730"/>
    </row>
    <row r="526" spans="1:496" s="661" customFormat="1">
      <c r="A526" s="660"/>
      <c r="I526" s="660"/>
      <c r="SB526" s="730"/>
    </row>
    <row r="527" spans="1:496" s="661" customFormat="1">
      <c r="A527" s="660"/>
      <c r="I527" s="660"/>
      <c r="SB527" s="730"/>
    </row>
    <row r="528" spans="1:496" s="661" customFormat="1">
      <c r="A528" s="660"/>
      <c r="I528" s="660"/>
      <c r="SB528" s="730"/>
    </row>
    <row r="529" spans="1:496" s="661" customFormat="1">
      <c r="A529" s="660"/>
      <c r="I529" s="660"/>
      <c r="SB529" s="730"/>
    </row>
    <row r="530" spans="1:496" s="661" customFormat="1">
      <c r="A530" s="660"/>
      <c r="I530" s="660"/>
      <c r="SB530" s="730"/>
    </row>
    <row r="531" spans="1:496" s="661" customFormat="1">
      <c r="A531" s="660"/>
      <c r="I531" s="660"/>
      <c r="SB531" s="730"/>
    </row>
    <row r="532" spans="1:496" s="661" customFormat="1">
      <c r="A532" s="660"/>
      <c r="I532" s="660"/>
      <c r="SB532" s="730"/>
    </row>
    <row r="533" spans="1:496" s="661" customFormat="1">
      <c r="A533" s="660"/>
      <c r="I533" s="660"/>
      <c r="SB533" s="730"/>
    </row>
    <row r="534" spans="1:496" s="661" customFormat="1">
      <c r="A534" s="660"/>
      <c r="I534" s="660"/>
      <c r="SB534" s="730"/>
    </row>
    <row r="535" spans="1:496" s="661" customFormat="1">
      <c r="A535" s="660"/>
      <c r="I535" s="660"/>
      <c r="SB535" s="730"/>
    </row>
    <row r="536" spans="1:496" s="661" customFormat="1">
      <c r="A536" s="660"/>
      <c r="I536" s="660"/>
      <c r="SB536" s="730"/>
    </row>
    <row r="537" spans="1:496" s="661" customFormat="1">
      <c r="A537" s="660"/>
      <c r="I537" s="660"/>
      <c r="SB537" s="730"/>
    </row>
    <row r="538" spans="1:496" s="661" customFormat="1">
      <c r="A538" s="660"/>
      <c r="I538" s="660"/>
      <c r="SB538" s="730"/>
    </row>
    <row r="539" spans="1:496" s="661" customFormat="1">
      <c r="A539" s="660"/>
      <c r="I539" s="660"/>
      <c r="SB539" s="730"/>
    </row>
    <row r="540" spans="1:496" s="661" customFormat="1">
      <c r="A540" s="660"/>
      <c r="I540" s="660"/>
      <c r="SB540" s="730"/>
    </row>
    <row r="541" spans="1:496" s="661" customFormat="1">
      <c r="A541" s="660"/>
      <c r="I541" s="660"/>
      <c r="SB541" s="730"/>
    </row>
    <row r="542" spans="1:496" s="661" customFormat="1">
      <c r="A542" s="660"/>
      <c r="I542" s="660"/>
      <c r="SB542" s="730"/>
    </row>
    <row r="543" spans="1:496" s="661" customFormat="1">
      <c r="A543" s="660"/>
      <c r="I543" s="660"/>
      <c r="SB543" s="730"/>
    </row>
    <row r="544" spans="1:496" s="661" customFormat="1">
      <c r="A544" s="660"/>
      <c r="I544" s="660"/>
      <c r="SB544" s="730"/>
    </row>
    <row r="545" spans="1:496" s="661" customFormat="1">
      <c r="A545" s="660"/>
      <c r="I545" s="660"/>
      <c r="SB545" s="730"/>
    </row>
    <row r="546" spans="1:496" s="661" customFormat="1">
      <c r="A546" s="660"/>
      <c r="I546" s="660"/>
      <c r="SB546" s="730"/>
    </row>
    <row r="547" spans="1:496" s="661" customFormat="1">
      <c r="A547" s="660"/>
      <c r="I547" s="660"/>
      <c r="SB547" s="730"/>
    </row>
    <row r="548" spans="1:496" s="661" customFormat="1">
      <c r="A548" s="660"/>
      <c r="I548" s="660"/>
      <c r="SB548" s="730"/>
    </row>
    <row r="549" spans="1:496" s="661" customFormat="1">
      <c r="A549" s="660"/>
      <c r="I549" s="660"/>
      <c r="SB549" s="730"/>
    </row>
    <row r="550" spans="1:496" s="661" customFormat="1">
      <c r="A550" s="660"/>
      <c r="I550" s="660"/>
      <c r="SB550" s="730"/>
    </row>
    <row r="551" spans="1:496" s="661" customFormat="1">
      <c r="A551" s="660"/>
      <c r="I551" s="660"/>
      <c r="SB551" s="730"/>
    </row>
    <row r="552" spans="1:496" s="661" customFormat="1">
      <c r="A552" s="660"/>
      <c r="I552" s="660"/>
      <c r="SB552" s="730"/>
    </row>
    <row r="553" spans="1:496" s="661" customFormat="1">
      <c r="A553" s="660"/>
      <c r="I553" s="660"/>
      <c r="SB553" s="730"/>
    </row>
    <row r="554" spans="1:496" s="661" customFormat="1">
      <c r="A554" s="660"/>
      <c r="I554" s="660"/>
      <c r="SB554" s="730"/>
    </row>
    <row r="555" spans="1:496" s="661" customFormat="1">
      <c r="A555" s="660"/>
      <c r="I555" s="660"/>
      <c r="SB555" s="730"/>
    </row>
    <row r="556" spans="1:496" s="661" customFormat="1">
      <c r="A556" s="660"/>
      <c r="I556" s="660"/>
      <c r="SB556" s="730"/>
    </row>
    <row r="557" spans="1:496" s="661" customFormat="1">
      <c r="A557" s="660"/>
      <c r="I557" s="660"/>
      <c r="SB557" s="730"/>
    </row>
    <row r="558" spans="1:496" s="661" customFormat="1">
      <c r="A558" s="660"/>
      <c r="I558" s="660"/>
      <c r="SB558" s="730"/>
    </row>
    <row r="559" spans="1:496" s="661" customFormat="1">
      <c r="A559" s="660"/>
      <c r="I559" s="660"/>
      <c r="SB559" s="730"/>
    </row>
    <row r="560" spans="1:496" s="661" customFormat="1">
      <c r="A560" s="660"/>
      <c r="I560" s="660"/>
      <c r="SB560" s="730"/>
    </row>
    <row r="561" spans="1:496" s="661" customFormat="1">
      <c r="A561" s="660"/>
      <c r="I561" s="660"/>
      <c r="SB561" s="730"/>
    </row>
    <row r="562" spans="1:496" s="661" customFormat="1">
      <c r="A562" s="660"/>
      <c r="I562" s="660"/>
      <c r="SB562" s="730"/>
    </row>
    <row r="563" spans="1:496" s="661" customFormat="1">
      <c r="A563" s="660"/>
      <c r="I563" s="660"/>
      <c r="SB563" s="730"/>
    </row>
    <row r="564" spans="1:496" s="661" customFormat="1">
      <c r="A564" s="660"/>
      <c r="I564" s="660"/>
      <c r="SB564" s="730"/>
    </row>
    <row r="565" spans="1:496" s="661" customFormat="1">
      <c r="A565" s="660"/>
      <c r="I565" s="660"/>
      <c r="SB565" s="730"/>
    </row>
    <row r="566" spans="1:496" s="661" customFormat="1">
      <c r="A566" s="660"/>
      <c r="I566" s="660"/>
      <c r="SB566" s="730"/>
    </row>
    <row r="567" spans="1:496" s="661" customFormat="1">
      <c r="A567" s="660"/>
      <c r="I567" s="660"/>
      <c r="SB567" s="730"/>
    </row>
    <row r="568" spans="1:496" s="661" customFormat="1">
      <c r="A568" s="660"/>
      <c r="I568" s="660"/>
      <c r="SB568" s="730"/>
    </row>
    <row r="569" spans="1:496" s="661" customFormat="1">
      <c r="A569" s="660"/>
      <c r="I569" s="660"/>
      <c r="SB569" s="730"/>
    </row>
    <row r="570" spans="1:496" s="661" customFormat="1">
      <c r="A570" s="660"/>
      <c r="I570" s="660"/>
      <c r="SB570" s="730"/>
    </row>
    <row r="571" spans="1:496" s="661" customFormat="1">
      <c r="A571" s="660"/>
      <c r="I571" s="660"/>
      <c r="SB571" s="730"/>
    </row>
    <row r="572" spans="1:496" s="661" customFormat="1">
      <c r="A572" s="660"/>
      <c r="I572" s="660"/>
      <c r="SB572" s="730"/>
    </row>
    <row r="573" spans="1:496" s="661" customFormat="1">
      <c r="A573" s="660"/>
      <c r="I573" s="660"/>
      <c r="SB573" s="730"/>
    </row>
    <row r="574" spans="1:496" s="661" customFormat="1">
      <c r="A574" s="660"/>
      <c r="I574" s="660"/>
      <c r="SB574" s="730"/>
    </row>
    <row r="575" spans="1:496" s="661" customFormat="1">
      <c r="A575" s="660"/>
      <c r="I575" s="660"/>
      <c r="SB575" s="730"/>
    </row>
    <row r="576" spans="1:496" s="661" customFormat="1">
      <c r="A576" s="660"/>
      <c r="I576" s="660"/>
      <c r="SB576" s="730"/>
    </row>
    <row r="577" spans="1:496" s="661" customFormat="1">
      <c r="A577" s="660"/>
      <c r="I577" s="660"/>
      <c r="SB577" s="730"/>
    </row>
    <row r="578" spans="1:496" s="661" customFormat="1">
      <c r="A578" s="660"/>
      <c r="I578" s="660"/>
      <c r="SB578" s="730"/>
    </row>
    <row r="579" spans="1:496" s="661" customFormat="1">
      <c r="A579" s="660"/>
      <c r="I579" s="660"/>
      <c r="SB579" s="730"/>
    </row>
    <row r="580" spans="1:496" s="661" customFormat="1">
      <c r="A580" s="660"/>
      <c r="I580" s="660"/>
      <c r="SB580" s="730"/>
    </row>
    <row r="581" spans="1:496" s="661" customFormat="1">
      <c r="A581" s="660"/>
      <c r="I581" s="660"/>
      <c r="SB581" s="730"/>
    </row>
    <row r="582" spans="1:496" s="661" customFormat="1">
      <c r="A582" s="660"/>
      <c r="I582" s="660"/>
      <c r="SB582" s="730"/>
    </row>
    <row r="583" spans="1:496" s="661" customFormat="1">
      <c r="A583" s="660"/>
      <c r="I583" s="660"/>
      <c r="SB583" s="730"/>
    </row>
    <row r="584" spans="1:496" s="661" customFormat="1">
      <c r="A584" s="660"/>
      <c r="I584" s="660"/>
      <c r="SB584" s="730"/>
    </row>
    <row r="585" spans="1:496" s="661" customFormat="1">
      <c r="A585" s="660"/>
      <c r="I585" s="660"/>
      <c r="SB585" s="730"/>
    </row>
    <row r="586" spans="1:496" s="661" customFormat="1">
      <c r="A586" s="660"/>
      <c r="I586" s="660"/>
      <c r="SB586" s="730"/>
    </row>
    <row r="587" spans="1:496" s="661" customFormat="1">
      <c r="A587" s="660"/>
      <c r="I587" s="660"/>
      <c r="SB587" s="730"/>
    </row>
    <row r="588" spans="1:496" s="661" customFormat="1">
      <c r="A588" s="660"/>
      <c r="I588" s="660"/>
      <c r="SB588" s="730"/>
    </row>
    <row r="589" spans="1:496" s="661" customFormat="1">
      <c r="A589" s="660"/>
      <c r="I589" s="660"/>
      <c r="SB589" s="730"/>
    </row>
    <row r="590" spans="1:496" s="661" customFormat="1">
      <c r="A590" s="660"/>
      <c r="I590" s="660"/>
      <c r="SB590" s="730"/>
    </row>
    <row r="591" spans="1:496" s="661" customFormat="1">
      <c r="A591" s="660"/>
      <c r="I591" s="660"/>
      <c r="SB591" s="730"/>
    </row>
    <row r="592" spans="1:496" s="661" customFormat="1">
      <c r="A592" s="660"/>
      <c r="I592" s="660"/>
      <c r="SB592" s="730"/>
    </row>
    <row r="593" spans="1:496" s="661" customFormat="1">
      <c r="A593" s="660"/>
      <c r="I593" s="660"/>
      <c r="SB593" s="730"/>
    </row>
    <row r="594" spans="1:496" s="661" customFormat="1">
      <c r="A594" s="660"/>
      <c r="I594" s="660"/>
      <c r="SB594" s="730"/>
    </row>
    <row r="595" spans="1:496" s="661" customFormat="1">
      <c r="A595" s="660"/>
      <c r="I595" s="660"/>
      <c r="SB595" s="730"/>
    </row>
    <row r="596" spans="1:496" s="661" customFormat="1">
      <c r="A596" s="660"/>
      <c r="I596" s="660"/>
      <c r="SB596" s="730"/>
    </row>
    <row r="597" spans="1:496" s="661" customFormat="1">
      <c r="A597" s="660"/>
      <c r="I597" s="660"/>
      <c r="SB597" s="730"/>
    </row>
    <row r="598" spans="1:496" s="661" customFormat="1">
      <c r="A598" s="660"/>
      <c r="I598" s="660"/>
      <c r="SB598" s="730"/>
    </row>
    <row r="599" spans="1:496" s="661" customFormat="1">
      <c r="A599" s="660"/>
      <c r="I599" s="660"/>
      <c r="SB599" s="730"/>
    </row>
    <row r="600" spans="1:496" s="661" customFormat="1">
      <c r="A600" s="660"/>
      <c r="I600" s="660"/>
      <c r="SB600" s="730"/>
    </row>
    <row r="601" spans="1:496" s="661" customFormat="1">
      <c r="A601" s="660"/>
      <c r="I601" s="660"/>
      <c r="SB601" s="730"/>
    </row>
    <row r="602" spans="1:496" s="661" customFormat="1">
      <c r="A602" s="660"/>
      <c r="I602" s="660"/>
      <c r="SB602" s="730"/>
    </row>
    <row r="603" spans="1:496" s="661" customFormat="1">
      <c r="A603" s="660"/>
      <c r="I603" s="660"/>
      <c r="SB603" s="730"/>
    </row>
    <row r="604" spans="1:496" s="661" customFormat="1">
      <c r="A604" s="660"/>
      <c r="I604" s="660"/>
      <c r="SB604" s="730"/>
    </row>
    <row r="605" spans="1:496" s="661" customFormat="1">
      <c r="A605" s="660"/>
      <c r="I605" s="660"/>
      <c r="SB605" s="730"/>
    </row>
    <row r="606" spans="1:496" s="661" customFormat="1">
      <c r="A606" s="660"/>
      <c r="I606" s="660"/>
      <c r="SB606" s="730"/>
    </row>
    <row r="607" spans="1:496" s="661" customFormat="1">
      <c r="A607" s="660"/>
      <c r="I607" s="660"/>
      <c r="SB607" s="730"/>
    </row>
    <row r="608" spans="1:496" s="661" customFormat="1">
      <c r="A608" s="660"/>
      <c r="I608" s="660"/>
      <c r="SB608" s="730"/>
    </row>
    <row r="609" spans="1:496" s="661" customFormat="1">
      <c r="A609" s="660"/>
      <c r="I609" s="660"/>
      <c r="SB609" s="730"/>
    </row>
    <row r="610" spans="1:496" s="661" customFormat="1">
      <c r="A610" s="660"/>
      <c r="I610" s="660"/>
      <c r="SB610" s="730"/>
    </row>
    <row r="611" spans="1:496" s="661" customFormat="1">
      <c r="A611" s="660"/>
      <c r="I611" s="660"/>
      <c r="SB611" s="730"/>
    </row>
    <row r="612" spans="1:496" s="661" customFormat="1">
      <c r="A612" s="660"/>
      <c r="I612" s="660"/>
      <c r="SB612" s="730"/>
    </row>
    <row r="613" spans="1:496" s="661" customFormat="1">
      <c r="A613" s="660"/>
      <c r="I613" s="660"/>
      <c r="SB613" s="730"/>
    </row>
    <row r="614" spans="1:496" s="661" customFormat="1">
      <c r="A614" s="660"/>
      <c r="I614" s="660"/>
      <c r="SB614" s="730"/>
    </row>
    <row r="615" spans="1:496" s="661" customFormat="1">
      <c r="A615" s="660"/>
      <c r="I615" s="660"/>
      <c r="SB615" s="730"/>
    </row>
    <row r="616" spans="1:496" s="661" customFormat="1">
      <c r="A616" s="660"/>
      <c r="I616" s="660"/>
      <c r="SB616" s="730"/>
    </row>
    <row r="617" spans="1:496" s="661" customFormat="1">
      <c r="A617" s="660"/>
      <c r="I617" s="660"/>
      <c r="SB617" s="730"/>
    </row>
    <row r="618" spans="1:496" s="661" customFormat="1">
      <c r="A618" s="660"/>
      <c r="I618" s="660"/>
      <c r="SB618" s="730"/>
    </row>
    <row r="619" spans="1:496" s="661" customFormat="1">
      <c r="A619" s="660"/>
      <c r="I619" s="660"/>
      <c r="SB619" s="730"/>
    </row>
    <row r="620" spans="1:496" s="661" customFormat="1">
      <c r="A620" s="660"/>
      <c r="I620" s="660"/>
      <c r="SB620" s="730"/>
    </row>
    <row r="621" spans="1:496" s="661" customFormat="1">
      <c r="A621" s="660"/>
      <c r="I621" s="660"/>
      <c r="SB621" s="730"/>
    </row>
    <row r="622" spans="1:496" s="661" customFormat="1">
      <c r="A622" s="660"/>
      <c r="I622" s="660"/>
      <c r="SB622" s="730"/>
    </row>
    <row r="623" spans="1:496" s="661" customFormat="1">
      <c r="A623" s="660"/>
      <c r="I623" s="660"/>
      <c r="SB623" s="730"/>
    </row>
    <row r="624" spans="1:496" s="661" customFormat="1">
      <c r="A624" s="660"/>
      <c r="I624" s="660"/>
      <c r="SB624" s="730"/>
    </row>
    <row r="625" spans="1:496" s="661" customFormat="1">
      <c r="A625" s="660"/>
      <c r="I625" s="660"/>
      <c r="SB625" s="730"/>
    </row>
    <row r="626" spans="1:496" s="661" customFormat="1">
      <c r="A626" s="660"/>
      <c r="I626" s="660"/>
      <c r="SB626" s="730"/>
    </row>
    <row r="627" spans="1:496" s="661" customFormat="1">
      <c r="A627" s="660"/>
      <c r="I627" s="660"/>
      <c r="SB627" s="730"/>
    </row>
    <row r="628" spans="1:496" s="661" customFormat="1">
      <c r="A628" s="660"/>
      <c r="I628" s="660"/>
      <c r="SB628" s="730"/>
    </row>
    <row r="629" spans="1:496" s="661" customFormat="1">
      <c r="A629" s="660"/>
      <c r="I629" s="660"/>
      <c r="SB629" s="730"/>
    </row>
    <row r="630" spans="1:496" s="661" customFormat="1">
      <c r="A630" s="660"/>
      <c r="I630" s="660"/>
      <c r="SB630" s="730"/>
    </row>
    <row r="631" spans="1:496" s="661" customFormat="1">
      <c r="A631" s="660"/>
      <c r="I631" s="660"/>
      <c r="SB631" s="730"/>
    </row>
    <row r="632" spans="1:496" s="661" customFormat="1">
      <c r="A632" s="660"/>
      <c r="I632" s="660"/>
      <c r="SB632" s="730"/>
    </row>
    <row r="633" spans="1:496" s="661" customFormat="1">
      <c r="A633" s="660"/>
      <c r="I633" s="660"/>
      <c r="SB633" s="730"/>
    </row>
    <row r="634" spans="1:496" s="661" customFormat="1">
      <c r="A634" s="660"/>
      <c r="I634" s="660"/>
      <c r="SB634" s="730"/>
    </row>
    <row r="635" spans="1:496" s="661" customFormat="1">
      <c r="A635" s="660"/>
      <c r="I635" s="660"/>
      <c r="SB635" s="730"/>
    </row>
    <row r="636" spans="1:496" s="661" customFormat="1">
      <c r="A636" s="660"/>
      <c r="I636" s="660"/>
      <c r="SB636" s="730"/>
    </row>
    <row r="637" spans="1:496" s="661" customFormat="1">
      <c r="A637" s="660"/>
      <c r="I637" s="660"/>
      <c r="SB637" s="730"/>
    </row>
    <row r="638" spans="1:496" s="661" customFormat="1">
      <c r="A638" s="660"/>
      <c r="I638" s="660"/>
      <c r="SB638" s="730"/>
    </row>
    <row r="639" spans="1:496" s="661" customFormat="1">
      <c r="A639" s="660"/>
      <c r="I639" s="660"/>
      <c r="SB639" s="730"/>
    </row>
    <row r="640" spans="1:496" s="661" customFormat="1">
      <c r="A640" s="660"/>
      <c r="I640" s="660"/>
      <c r="SB640" s="730"/>
    </row>
    <row r="641" spans="1:496" s="661" customFormat="1">
      <c r="A641" s="660"/>
      <c r="I641" s="660"/>
      <c r="SB641" s="730"/>
    </row>
    <row r="642" spans="1:496" s="661" customFormat="1">
      <c r="A642" s="660"/>
      <c r="I642" s="660"/>
      <c r="SB642" s="730"/>
    </row>
    <row r="643" spans="1:496" s="661" customFormat="1">
      <c r="A643" s="660"/>
      <c r="I643" s="660"/>
      <c r="SB643" s="730"/>
    </row>
    <row r="644" spans="1:496" s="661" customFormat="1">
      <c r="A644" s="660"/>
      <c r="I644" s="660"/>
      <c r="SB644" s="730"/>
    </row>
    <row r="645" spans="1:496" s="661" customFormat="1">
      <c r="A645" s="660"/>
      <c r="I645" s="660"/>
      <c r="SB645" s="730"/>
    </row>
    <row r="646" spans="1:496" s="661" customFormat="1">
      <c r="A646" s="660"/>
      <c r="I646" s="660"/>
      <c r="SB646" s="730"/>
    </row>
    <row r="647" spans="1:496" s="661" customFormat="1">
      <c r="A647" s="660"/>
      <c r="I647" s="660"/>
      <c r="SB647" s="730"/>
    </row>
    <row r="648" spans="1:496" s="661" customFormat="1">
      <c r="A648" s="660"/>
      <c r="I648" s="660"/>
      <c r="SB648" s="730"/>
    </row>
    <row r="649" spans="1:496" s="661" customFormat="1">
      <c r="A649" s="660"/>
      <c r="I649" s="660"/>
      <c r="SB649" s="730"/>
    </row>
    <row r="650" spans="1:496" s="661" customFormat="1">
      <c r="A650" s="660"/>
      <c r="I650" s="660"/>
      <c r="SB650" s="730"/>
    </row>
    <row r="651" spans="1:496" s="661" customFormat="1">
      <c r="A651" s="660"/>
      <c r="I651" s="660"/>
      <c r="SB651" s="730"/>
    </row>
    <row r="652" spans="1:496" s="661" customFormat="1">
      <c r="A652" s="660"/>
      <c r="I652" s="660"/>
      <c r="SB652" s="730"/>
    </row>
    <row r="653" spans="1:496" s="661" customFormat="1">
      <c r="A653" s="660"/>
      <c r="I653" s="660"/>
      <c r="SB653" s="730"/>
    </row>
    <row r="654" spans="1:496" s="661" customFormat="1">
      <c r="A654" s="660"/>
      <c r="I654" s="660"/>
      <c r="SB654" s="730"/>
    </row>
    <row r="655" spans="1:496" s="661" customFormat="1">
      <c r="A655" s="660"/>
      <c r="I655" s="660"/>
      <c r="SB655" s="730"/>
    </row>
    <row r="656" spans="1:496" s="661" customFormat="1">
      <c r="A656" s="660"/>
      <c r="I656" s="660"/>
      <c r="SB656" s="730"/>
    </row>
    <row r="657" spans="1:496" s="661" customFormat="1">
      <c r="A657" s="660"/>
      <c r="I657" s="660"/>
      <c r="SB657" s="730"/>
    </row>
    <row r="658" spans="1:496" s="661" customFormat="1">
      <c r="A658" s="660"/>
      <c r="I658" s="660"/>
      <c r="SB658" s="730"/>
    </row>
    <row r="659" spans="1:496" s="661" customFormat="1">
      <c r="A659" s="660"/>
      <c r="I659" s="660"/>
      <c r="SB659" s="730"/>
    </row>
    <row r="660" spans="1:496" s="661" customFormat="1">
      <c r="A660" s="660"/>
      <c r="I660" s="660"/>
      <c r="SB660" s="730"/>
    </row>
    <row r="661" spans="1:496" s="661" customFormat="1">
      <c r="A661" s="660"/>
      <c r="I661" s="660"/>
      <c r="SB661" s="730"/>
    </row>
    <row r="662" spans="1:496" s="661" customFormat="1">
      <c r="A662" s="660"/>
      <c r="I662" s="660"/>
      <c r="SB662" s="730"/>
    </row>
    <row r="663" spans="1:496" s="661" customFormat="1">
      <c r="A663" s="660"/>
      <c r="I663" s="660"/>
      <c r="SB663" s="730"/>
    </row>
    <row r="664" spans="1:496" s="661" customFormat="1">
      <c r="A664" s="660"/>
      <c r="I664" s="660"/>
      <c r="SB664" s="730"/>
    </row>
    <row r="665" spans="1:496" s="661" customFormat="1">
      <c r="A665" s="660"/>
      <c r="I665" s="660"/>
      <c r="SB665" s="730"/>
    </row>
    <row r="666" spans="1:496" s="661" customFormat="1">
      <c r="A666" s="660"/>
      <c r="I666" s="660"/>
      <c r="SB666" s="730"/>
    </row>
    <row r="667" spans="1:496" s="661" customFormat="1">
      <c r="A667" s="660"/>
      <c r="I667" s="660"/>
      <c r="SB667" s="730"/>
    </row>
    <row r="668" spans="1:496" s="661" customFormat="1">
      <c r="A668" s="660"/>
      <c r="I668" s="660"/>
      <c r="SB668" s="730"/>
    </row>
    <row r="669" spans="1:496" s="661" customFormat="1">
      <c r="A669" s="660"/>
      <c r="I669" s="660"/>
      <c r="SB669" s="730"/>
    </row>
    <row r="670" spans="1:496" s="661" customFormat="1">
      <c r="A670" s="660"/>
      <c r="I670" s="660"/>
      <c r="SB670" s="730"/>
    </row>
    <row r="671" spans="1:496" s="661" customFormat="1">
      <c r="A671" s="660"/>
      <c r="I671" s="660"/>
      <c r="SB671" s="730"/>
    </row>
    <row r="672" spans="1:496" s="661" customFormat="1">
      <c r="A672" s="660"/>
      <c r="I672" s="660"/>
      <c r="SB672" s="730"/>
    </row>
    <row r="673" spans="1:496" s="661" customFormat="1">
      <c r="A673" s="660"/>
      <c r="I673" s="660"/>
      <c r="SB673" s="730"/>
    </row>
    <row r="674" spans="1:496" s="661" customFormat="1">
      <c r="A674" s="660"/>
      <c r="I674" s="660"/>
      <c r="SB674" s="730"/>
    </row>
    <row r="675" spans="1:496" s="661" customFormat="1">
      <c r="A675" s="660"/>
      <c r="I675" s="660"/>
      <c r="SB675" s="730"/>
    </row>
    <row r="676" spans="1:496" s="661" customFormat="1">
      <c r="A676" s="660"/>
      <c r="I676" s="660"/>
      <c r="SB676" s="730"/>
    </row>
    <row r="677" spans="1:496" s="661" customFormat="1">
      <c r="A677" s="660"/>
      <c r="I677" s="660"/>
      <c r="SB677" s="730"/>
    </row>
    <row r="678" spans="1:496" s="661" customFormat="1">
      <c r="A678" s="660"/>
      <c r="I678" s="660"/>
      <c r="SB678" s="730"/>
    </row>
    <row r="679" spans="1:496" s="661" customFormat="1">
      <c r="A679" s="660"/>
      <c r="I679" s="660"/>
      <c r="SB679" s="730"/>
    </row>
    <row r="680" spans="1:496" s="661" customFormat="1">
      <c r="A680" s="660"/>
      <c r="I680" s="660"/>
      <c r="SB680" s="730"/>
    </row>
    <row r="681" spans="1:496" s="661" customFormat="1">
      <c r="A681" s="660"/>
      <c r="I681" s="660"/>
      <c r="SB681" s="730"/>
    </row>
    <row r="682" spans="1:496" s="661" customFormat="1">
      <c r="A682" s="660"/>
      <c r="I682" s="660"/>
      <c r="SB682" s="730"/>
    </row>
    <row r="683" spans="1:496" s="661" customFormat="1">
      <c r="A683" s="660"/>
      <c r="I683" s="660"/>
      <c r="SB683" s="730"/>
    </row>
    <row r="684" spans="1:496" s="661" customFormat="1">
      <c r="A684" s="660"/>
      <c r="I684" s="660"/>
      <c r="SB684" s="730"/>
    </row>
    <row r="685" spans="1:496" s="661" customFormat="1">
      <c r="A685" s="660"/>
      <c r="I685" s="660"/>
      <c r="SB685" s="730"/>
    </row>
    <row r="686" spans="1:496" s="661" customFormat="1">
      <c r="A686" s="660"/>
      <c r="I686" s="660"/>
      <c r="SB686" s="730"/>
    </row>
    <row r="687" spans="1:496" s="661" customFormat="1">
      <c r="A687" s="660"/>
      <c r="I687" s="660"/>
      <c r="SB687" s="730"/>
    </row>
    <row r="688" spans="1:496" s="661" customFormat="1">
      <c r="A688" s="660"/>
      <c r="I688" s="660"/>
      <c r="SB688" s="730"/>
    </row>
    <row r="689" spans="1:496" s="661" customFormat="1">
      <c r="A689" s="660"/>
      <c r="I689" s="660"/>
      <c r="SB689" s="730"/>
    </row>
    <row r="690" spans="1:496" s="661" customFormat="1">
      <c r="A690" s="660"/>
      <c r="I690" s="660"/>
      <c r="SB690" s="730"/>
    </row>
    <row r="691" spans="1:496" s="661" customFormat="1">
      <c r="A691" s="660"/>
      <c r="I691" s="660"/>
      <c r="SB691" s="730"/>
    </row>
    <row r="692" spans="1:496" s="661" customFormat="1">
      <c r="A692" s="660"/>
      <c r="I692" s="660"/>
      <c r="SB692" s="730"/>
    </row>
    <row r="693" spans="1:496" s="661" customFormat="1">
      <c r="A693" s="660"/>
      <c r="I693" s="660"/>
      <c r="SB693" s="730"/>
    </row>
    <row r="694" spans="1:496" s="661" customFormat="1">
      <c r="A694" s="660"/>
      <c r="I694" s="660"/>
      <c r="SB694" s="730"/>
    </row>
    <row r="695" spans="1:496" s="661" customFormat="1">
      <c r="A695" s="660"/>
      <c r="I695" s="660"/>
      <c r="SB695" s="730"/>
    </row>
    <row r="696" spans="1:496" s="661" customFormat="1">
      <c r="A696" s="660"/>
      <c r="I696" s="660"/>
      <c r="SB696" s="730"/>
    </row>
    <row r="697" spans="1:496" s="661" customFormat="1">
      <c r="A697" s="660"/>
      <c r="I697" s="660"/>
      <c r="SB697" s="730"/>
    </row>
    <row r="698" spans="1:496" s="661" customFormat="1">
      <c r="A698" s="660"/>
      <c r="I698" s="660"/>
      <c r="SB698" s="730"/>
    </row>
    <row r="699" spans="1:496" s="661" customFormat="1">
      <c r="A699" s="660"/>
      <c r="I699" s="660"/>
      <c r="SB699" s="730"/>
    </row>
    <row r="700" spans="1:496" s="661" customFormat="1">
      <c r="A700" s="660"/>
      <c r="I700" s="660"/>
      <c r="SB700" s="730"/>
    </row>
    <row r="701" spans="1:496" s="661" customFormat="1">
      <c r="A701" s="660"/>
      <c r="I701" s="660"/>
      <c r="SB701" s="730"/>
    </row>
    <row r="702" spans="1:496" s="661" customFormat="1">
      <c r="A702" s="660"/>
      <c r="I702" s="660"/>
      <c r="SB702" s="730"/>
    </row>
    <row r="703" spans="1:496" s="661" customFormat="1">
      <c r="A703" s="660"/>
      <c r="I703" s="660"/>
      <c r="SB703" s="730"/>
    </row>
    <row r="704" spans="1:496" s="661" customFormat="1">
      <c r="A704" s="660"/>
      <c r="I704" s="660"/>
      <c r="SB704" s="730"/>
    </row>
    <row r="705" spans="1:496" s="661" customFormat="1">
      <c r="A705" s="660"/>
      <c r="I705" s="660"/>
      <c r="SB705" s="730"/>
    </row>
    <row r="706" spans="1:496" s="661" customFormat="1">
      <c r="A706" s="660"/>
      <c r="I706" s="660"/>
      <c r="SB706" s="730"/>
    </row>
    <row r="707" spans="1:496" s="661" customFormat="1">
      <c r="A707" s="660"/>
      <c r="I707" s="660"/>
      <c r="SB707" s="730"/>
    </row>
    <row r="708" spans="1:496" s="661" customFormat="1">
      <c r="A708" s="660"/>
      <c r="I708" s="660"/>
      <c r="SB708" s="730"/>
    </row>
    <row r="709" spans="1:496" s="661" customFormat="1">
      <c r="A709" s="660"/>
      <c r="I709" s="660"/>
      <c r="SB709" s="730"/>
    </row>
    <row r="710" spans="1:496" s="661" customFormat="1">
      <c r="A710" s="660"/>
      <c r="I710" s="660"/>
      <c r="SB710" s="730"/>
    </row>
    <row r="711" spans="1:496" s="661" customFormat="1">
      <c r="A711" s="660"/>
      <c r="I711" s="660"/>
      <c r="SB711" s="730"/>
    </row>
    <row r="712" spans="1:496" s="661" customFormat="1">
      <c r="A712" s="660"/>
      <c r="I712" s="660"/>
      <c r="SB712" s="730"/>
    </row>
    <row r="713" spans="1:496" s="661" customFormat="1">
      <c r="A713" s="660"/>
      <c r="I713" s="660"/>
      <c r="SB713" s="730"/>
    </row>
    <row r="714" spans="1:496" s="661" customFormat="1">
      <c r="A714" s="660"/>
      <c r="I714" s="660"/>
      <c r="SB714" s="730"/>
    </row>
    <row r="715" spans="1:496" s="661" customFormat="1">
      <c r="A715" s="660"/>
      <c r="I715" s="660"/>
      <c r="SB715" s="730"/>
    </row>
    <row r="716" spans="1:496" s="661" customFormat="1">
      <c r="A716" s="660"/>
      <c r="I716" s="660"/>
      <c r="SB716" s="730"/>
    </row>
    <row r="717" spans="1:496" s="661" customFormat="1">
      <c r="A717" s="660"/>
      <c r="I717" s="660"/>
      <c r="SB717" s="730"/>
    </row>
    <row r="718" spans="1:496" s="661" customFormat="1">
      <c r="A718" s="660"/>
      <c r="I718" s="660"/>
      <c r="SB718" s="730"/>
    </row>
    <row r="719" spans="1:496" s="661" customFormat="1">
      <c r="A719" s="660"/>
      <c r="I719" s="660"/>
      <c r="SB719" s="730"/>
    </row>
    <row r="720" spans="1:496" s="661" customFormat="1">
      <c r="A720" s="660"/>
      <c r="I720" s="660"/>
      <c r="SB720" s="730"/>
    </row>
    <row r="721" spans="1:496" s="661" customFormat="1">
      <c r="A721" s="660"/>
      <c r="I721" s="660"/>
      <c r="SB721" s="730"/>
    </row>
    <row r="722" spans="1:496" s="661" customFormat="1">
      <c r="A722" s="660"/>
      <c r="I722" s="660"/>
      <c r="SB722" s="730"/>
    </row>
    <row r="723" spans="1:496" s="661" customFormat="1">
      <c r="A723" s="660"/>
      <c r="I723" s="660"/>
      <c r="SB723" s="730"/>
    </row>
    <row r="724" spans="1:496" s="661" customFormat="1">
      <c r="A724" s="660"/>
      <c r="I724" s="660"/>
      <c r="SB724" s="730"/>
    </row>
    <row r="725" spans="1:496" s="661" customFormat="1">
      <c r="A725" s="660"/>
      <c r="I725" s="660"/>
      <c r="SB725" s="730"/>
    </row>
    <row r="726" spans="1:496" s="661" customFormat="1">
      <c r="A726" s="660"/>
      <c r="I726" s="660"/>
      <c r="SB726" s="730"/>
    </row>
    <row r="727" spans="1:496" s="661" customFormat="1">
      <c r="A727" s="660"/>
      <c r="I727" s="660"/>
      <c r="SB727" s="730"/>
    </row>
    <row r="728" spans="1:496" s="661" customFormat="1">
      <c r="A728" s="660"/>
      <c r="I728" s="660"/>
      <c r="SB728" s="730"/>
    </row>
    <row r="729" spans="1:496" s="661" customFormat="1">
      <c r="A729" s="660"/>
      <c r="I729" s="660"/>
      <c r="SB729" s="730"/>
    </row>
    <row r="730" spans="1:496" s="661" customFormat="1">
      <c r="A730" s="660"/>
      <c r="I730" s="660"/>
      <c r="SB730" s="730"/>
    </row>
    <row r="731" spans="1:496" s="661" customFormat="1">
      <c r="A731" s="660"/>
      <c r="I731" s="660"/>
      <c r="SB731" s="730"/>
    </row>
    <row r="732" spans="1:496" s="661" customFormat="1">
      <c r="A732" s="660"/>
      <c r="I732" s="660"/>
      <c r="SB732" s="730"/>
    </row>
    <row r="733" spans="1:496" s="661" customFormat="1">
      <c r="A733" s="660"/>
      <c r="I733" s="660"/>
      <c r="SB733" s="730"/>
    </row>
    <row r="734" spans="1:496" s="661" customFormat="1">
      <c r="A734" s="660"/>
      <c r="I734" s="660"/>
      <c r="SB734" s="730"/>
    </row>
    <row r="735" spans="1:496" s="661" customFormat="1">
      <c r="A735" s="660"/>
      <c r="I735" s="660"/>
      <c r="SB735" s="730"/>
    </row>
    <row r="736" spans="1:496" s="661" customFormat="1">
      <c r="A736" s="660"/>
      <c r="I736" s="660"/>
      <c r="SB736" s="730"/>
    </row>
    <row r="737" spans="1:496" s="661" customFormat="1">
      <c r="A737" s="660"/>
      <c r="I737" s="660"/>
      <c r="SB737" s="730"/>
    </row>
    <row r="738" spans="1:496" s="661" customFormat="1">
      <c r="A738" s="660"/>
      <c r="I738" s="660"/>
      <c r="SB738" s="730"/>
    </row>
    <row r="739" spans="1:496" s="661" customFormat="1">
      <c r="A739" s="660"/>
      <c r="I739" s="660"/>
      <c r="SB739" s="730"/>
    </row>
    <row r="740" spans="1:496" s="661" customFormat="1">
      <c r="A740" s="660"/>
      <c r="I740" s="660"/>
      <c r="SB740" s="730"/>
    </row>
    <row r="741" spans="1:496" s="661" customFormat="1">
      <c r="A741" s="660"/>
      <c r="I741" s="660"/>
      <c r="SB741" s="730"/>
    </row>
    <row r="742" spans="1:496" s="661" customFormat="1">
      <c r="A742" s="660"/>
      <c r="I742" s="660"/>
      <c r="SB742" s="730"/>
    </row>
    <row r="743" spans="1:496" s="661" customFormat="1">
      <c r="A743" s="660"/>
      <c r="I743" s="660"/>
      <c r="SB743" s="730"/>
    </row>
    <row r="744" spans="1:496" s="661" customFormat="1">
      <c r="A744" s="660"/>
      <c r="I744" s="660"/>
      <c r="SB744" s="730"/>
    </row>
    <row r="745" spans="1:496" s="661" customFormat="1">
      <c r="A745" s="660"/>
      <c r="I745" s="660"/>
      <c r="SB745" s="730"/>
    </row>
    <row r="746" spans="1:496" s="661" customFormat="1">
      <c r="A746" s="660"/>
      <c r="I746" s="660"/>
      <c r="SB746" s="730"/>
    </row>
    <row r="747" spans="1:496" s="661" customFormat="1">
      <c r="A747" s="660"/>
      <c r="I747" s="660"/>
      <c r="SB747" s="730"/>
    </row>
    <row r="748" spans="1:496" s="661" customFormat="1">
      <c r="A748" s="660"/>
      <c r="I748" s="660"/>
      <c r="SB748" s="730"/>
    </row>
    <row r="749" spans="1:496" s="661" customFormat="1">
      <c r="A749" s="660"/>
      <c r="I749" s="660"/>
      <c r="SB749" s="730"/>
    </row>
    <row r="750" spans="1:496" s="661" customFormat="1">
      <c r="A750" s="660"/>
      <c r="I750" s="660"/>
      <c r="SB750" s="730"/>
    </row>
    <row r="751" spans="1:496" s="661" customFormat="1">
      <c r="A751" s="660"/>
      <c r="I751" s="660"/>
      <c r="SB751" s="730"/>
    </row>
    <row r="752" spans="1:496" s="661" customFormat="1">
      <c r="A752" s="660"/>
      <c r="I752" s="660"/>
      <c r="SB752" s="730"/>
    </row>
    <row r="753" spans="1:496" s="661" customFormat="1">
      <c r="A753" s="660"/>
      <c r="I753" s="660"/>
      <c r="SB753" s="730"/>
    </row>
    <row r="754" spans="1:496" s="661" customFormat="1">
      <c r="A754" s="660"/>
      <c r="I754" s="660"/>
      <c r="SB754" s="730"/>
    </row>
    <row r="755" spans="1:496" s="661" customFormat="1">
      <c r="A755" s="660"/>
      <c r="I755" s="660"/>
      <c r="SB755" s="730"/>
    </row>
    <row r="756" spans="1:496" s="661" customFormat="1">
      <c r="A756" s="660"/>
      <c r="I756" s="660"/>
      <c r="SB756" s="730"/>
    </row>
    <row r="757" spans="1:496" s="661" customFormat="1">
      <c r="A757" s="660"/>
      <c r="I757" s="660"/>
      <c r="SB757" s="730"/>
    </row>
    <row r="758" spans="1:496" s="661" customFormat="1">
      <c r="A758" s="660"/>
      <c r="I758" s="660"/>
      <c r="SB758" s="730"/>
    </row>
    <row r="759" spans="1:496" s="661" customFormat="1">
      <c r="A759" s="660"/>
      <c r="I759" s="660"/>
      <c r="SB759" s="730"/>
    </row>
    <row r="760" spans="1:496" s="661" customFormat="1">
      <c r="A760" s="660"/>
      <c r="I760" s="660"/>
      <c r="SB760" s="730"/>
    </row>
    <row r="761" spans="1:496" s="661" customFormat="1">
      <c r="A761" s="660"/>
      <c r="I761" s="660"/>
      <c r="SB761" s="730"/>
    </row>
    <row r="762" spans="1:496" s="661" customFormat="1">
      <c r="A762" s="660"/>
      <c r="I762" s="660"/>
      <c r="SB762" s="730"/>
    </row>
    <row r="763" spans="1:496" s="661" customFormat="1">
      <c r="A763" s="660"/>
      <c r="I763" s="660"/>
      <c r="SB763" s="730"/>
    </row>
    <row r="764" spans="1:496" s="661" customFormat="1">
      <c r="A764" s="660"/>
      <c r="I764" s="660"/>
      <c r="SB764" s="730"/>
    </row>
    <row r="765" spans="1:496" s="661" customFormat="1">
      <c r="A765" s="660"/>
      <c r="I765" s="660"/>
      <c r="SB765" s="730"/>
    </row>
    <row r="766" spans="1:496" s="661" customFormat="1">
      <c r="A766" s="660"/>
      <c r="I766" s="660"/>
      <c r="SB766" s="730"/>
    </row>
    <row r="767" spans="1:496" s="661" customFormat="1">
      <c r="A767" s="660"/>
      <c r="I767" s="660"/>
      <c r="SB767" s="730"/>
    </row>
    <row r="768" spans="1:496" s="661" customFormat="1">
      <c r="A768" s="660"/>
      <c r="I768" s="660"/>
      <c r="SB768" s="730"/>
    </row>
    <row r="769" spans="1:496" s="661" customFormat="1">
      <c r="A769" s="660"/>
      <c r="I769" s="660"/>
      <c r="SB769" s="730"/>
    </row>
    <row r="770" spans="1:496" s="661" customFormat="1">
      <c r="A770" s="660"/>
      <c r="I770" s="660"/>
      <c r="SB770" s="730"/>
    </row>
    <row r="771" spans="1:496" s="661" customFormat="1">
      <c r="A771" s="660"/>
      <c r="I771" s="660"/>
      <c r="SB771" s="730"/>
    </row>
    <row r="772" spans="1:496" s="661" customFormat="1">
      <c r="A772" s="660"/>
      <c r="I772" s="660"/>
      <c r="SB772" s="730"/>
    </row>
    <row r="773" spans="1:496" s="661" customFormat="1">
      <c r="A773" s="660"/>
      <c r="I773" s="660"/>
      <c r="SB773" s="730"/>
    </row>
    <row r="774" spans="1:496" s="661" customFormat="1">
      <c r="A774" s="660"/>
      <c r="I774" s="660"/>
      <c r="SB774" s="730"/>
    </row>
    <row r="775" spans="1:496" s="661" customFormat="1">
      <c r="A775" s="660"/>
      <c r="I775" s="660"/>
      <c r="SB775" s="730"/>
    </row>
    <row r="776" spans="1:496" s="661" customFormat="1">
      <c r="A776" s="660"/>
      <c r="I776" s="660"/>
      <c r="SB776" s="730"/>
    </row>
    <row r="777" spans="1:496" s="661" customFormat="1">
      <c r="A777" s="660"/>
      <c r="I777" s="660"/>
      <c r="SB777" s="730"/>
    </row>
    <row r="778" spans="1:496" s="661" customFormat="1">
      <c r="A778" s="660"/>
      <c r="I778" s="660"/>
      <c r="SB778" s="730"/>
    </row>
    <row r="779" spans="1:496" s="661" customFormat="1">
      <c r="A779" s="660"/>
      <c r="I779" s="660"/>
      <c r="SB779" s="730"/>
    </row>
    <row r="780" spans="1:496" s="661" customFormat="1">
      <c r="A780" s="660"/>
      <c r="I780" s="660"/>
      <c r="SB780" s="730"/>
    </row>
    <row r="781" spans="1:496" s="661" customFormat="1">
      <c r="A781" s="660"/>
      <c r="I781" s="660"/>
      <c r="SB781" s="730"/>
    </row>
    <row r="782" spans="1:496" s="661" customFormat="1">
      <c r="A782" s="660"/>
      <c r="I782" s="660"/>
      <c r="SB782" s="730"/>
    </row>
    <row r="783" spans="1:496" s="661" customFormat="1">
      <c r="A783" s="660"/>
      <c r="I783" s="660"/>
      <c r="SB783" s="730"/>
    </row>
    <row r="784" spans="1:496" s="661" customFormat="1">
      <c r="A784" s="660"/>
      <c r="I784" s="660"/>
      <c r="SB784" s="730"/>
    </row>
    <row r="785" spans="1:496" s="661" customFormat="1">
      <c r="A785" s="660"/>
      <c r="I785" s="660"/>
      <c r="SB785" s="730"/>
    </row>
    <row r="786" spans="1:496" s="661" customFormat="1">
      <c r="A786" s="660"/>
      <c r="I786" s="660"/>
      <c r="SB786" s="730"/>
    </row>
    <row r="787" spans="1:496" s="661" customFormat="1">
      <c r="A787" s="660"/>
      <c r="I787" s="660"/>
      <c r="SB787" s="730"/>
    </row>
    <row r="788" spans="1:496" s="661" customFormat="1">
      <c r="A788" s="660"/>
      <c r="I788" s="660"/>
      <c r="SB788" s="730"/>
    </row>
    <row r="789" spans="1:496" s="661" customFormat="1">
      <c r="A789" s="660"/>
      <c r="I789" s="660"/>
      <c r="SB789" s="730"/>
    </row>
    <row r="790" spans="1:496" s="661" customFormat="1">
      <c r="A790" s="660"/>
      <c r="I790" s="660"/>
      <c r="SB790" s="730"/>
    </row>
    <row r="791" spans="1:496" s="661" customFormat="1">
      <c r="A791" s="660"/>
      <c r="I791" s="660"/>
      <c r="SB791" s="730"/>
    </row>
    <row r="792" spans="1:496" s="661" customFormat="1">
      <c r="A792" s="660"/>
      <c r="I792" s="660"/>
      <c r="SB792" s="730"/>
    </row>
    <row r="793" spans="1:496" s="661" customFormat="1">
      <c r="A793" s="660"/>
      <c r="I793" s="660"/>
      <c r="SB793" s="730"/>
    </row>
    <row r="794" spans="1:496" s="661" customFormat="1">
      <c r="A794" s="660"/>
      <c r="I794" s="660"/>
      <c r="SB794" s="730"/>
    </row>
    <row r="795" spans="1:496" s="661" customFormat="1">
      <c r="A795" s="660"/>
      <c r="I795" s="660"/>
      <c r="SB795" s="730"/>
    </row>
    <row r="796" spans="1:496" s="661" customFormat="1">
      <c r="A796" s="660"/>
      <c r="I796" s="660"/>
      <c r="SB796" s="730"/>
    </row>
    <row r="797" spans="1:496" s="661" customFormat="1">
      <c r="A797" s="660"/>
      <c r="I797" s="660"/>
      <c r="SB797" s="730"/>
    </row>
    <row r="798" spans="1:496" s="661" customFormat="1">
      <c r="A798" s="660"/>
      <c r="I798" s="660"/>
      <c r="SB798" s="730"/>
    </row>
    <row r="799" spans="1:496" s="661" customFormat="1">
      <c r="A799" s="660"/>
      <c r="I799" s="660"/>
      <c r="SB799" s="730"/>
    </row>
    <row r="800" spans="1:496" s="661" customFormat="1">
      <c r="A800" s="660"/>
      <c r="I800" s="660"/>
      <c r="SB800" s="730"/>
    </row>
    <row r="801" spans="1:496" s="661" customFormat="1">
      <c r="A801" s="660"/>
      <c r="I801" s="660"/>
      <c r="SB801" s="730"/>
    </row>
    <row r="802" spans="1:496" s="661" customFormat="1">
      <c r="A802" s="660"/>
      <c r="I802" s="660"/>
      <c r="SB802" s="730"/>
    </row>
    <row r="803" spans="1:496" s="661" customFormat="1">
      <c r="A803" s="660"/>
      <c r="I803" s="660"/>
      <c r="SB803" s="730"/>
    </row>
    <row r="804" spans="1:496" s="661" customFormat="1">
      <c r="A804" s="660"/>
      <c r="I804" s="660"/>
      <c r="SB804" s="730"/>
    </row>
    <row r="805" spans="1:496" s="661" customFormat="1">
      <c r="A805" s="660"/>
      <c r="I805" s="660"/>
      <c r="SB805" s="730"/>
    </row>
    <row r="806" spans="1:496" s="661" customFormat="1">
      <c r="A806" s="660"/>
      <c r="I806" s="660"/>
      <c r="SB806" s="730"/>
    </row>
    <row r="807" spans="1:496" s="661" customFormat="1">
      <c r="A807" s="660"/>
      <c r="I807" s="660"/>
      <c r="SB807" s="730"/>
    </row>
    <row r="808" spans="1:496" s="661" customFormat="1">
      <c r="A808" s="660"/>
      <c r="I808" s="660"/>
      <c r="SB808" s="730"/>
    </row>
    <row r="809" spans="1:496" s="661" customFormat="1">
      <c r="A809" s="660"/>
      <c r="I809" s="660"/>
      <c r="SB809" s="730"/>
    </row>
    <row r="810" spans="1:496" s="661" customFormat="1">
      <c r="A810" s="660"/>
      <c r="I810" s="660"/>
      <c r="SB810" s="730"/>
    </row>
    <row r="811" spans="1:496" s="661" customFormat="1">
      <c r="A811" s="660"/>
      <c r="I811" s="660"/>
      <c r="SB811" s="730"/>
    </row>
    <row r="812" spans="1:496" s="661" customFormat="1">
      <c r="A812" s="660"/>
      <c r="I812" s="660"/>
      <c r="SB812" s="730"/>
    </row>
    <row r="813" spans="1:496" s="661" customFormat="1">
      <c r="A813" s="660"/>
      <c r="I813" s="660"/>
      <c r="SB813" s="730"/>
    </row>
    <row r="814" spans="1:496" s="661" customFormat="1">
      <c r="A814" s="660"/>
      <c r="I814" s="660"/>
      <c r="SB814" s="730"/>
    </row>
    <row r="815" spans="1:496" s="661" customFormat="1">
      <c r="A815" s="660"/>
      <c r="I815" s="660"/>
      <c r="SB815" s="730"/>
    </row>
    <row r="816" spans="1:496" s="661" customFormat="1">
      <c r="A816" s="660"/>
      <c r="I816" s="660"/>
      <c r="SB816" s="730"/>
    </row>
    <row r="817" spans="1:496" s="661" customFormat="1">
      <c r="A817" s="660"/>
      <c r="I817" s="660"/>
      <c r="SB817" s="730"/>
    </row>
    <row r="818" spans="1:496" s="661" customFormat="1">
      <c r="A818" s="660"/>
      <c r="I818" s="660"/>
      <c r="SB818" s="730"/>
    </row>
    <row r="819" spans="1:496" s="661" customFormat="1">
      <c r="A819" s="660"/>
      <c r="I819" s="660"/>
      <c r="SB819" s="730"/>
    </row>
    <row r="820" spans="1:496" s="661" customFormat="1">
      <c r="A820" s="660"/>
      <c r="I820" s="660"/>
      <c r="SB820" s="730"/>
    </row>
    <row r="821" spans="1:496" s="661" customFormat="1">
      <c r="A821" s="660"/>
      <c r="I821" s="660"/>
      <c r="SB821" s="730"/>
    </row>
    <row r="822" spans="1:496" s="661" customFormat="1">
      <c r="A822" s="660"/>
      <c r="I822" s="660"/>
      <c r="SB822" s="730"/>
    </row>
    <row r="823" spans="1:496" s="661" customFormat="1">
      <c r="A823" s="660"/>
      <c r="I823" s="660"/>
      <c r="SB823" s="730"/>
    </row>
    <row r="824" spans="1:496" s="661" customFormat="1">
      <c r="A824" s="660"/>
      <c r="I824" s="660"/>
      <c r="SB824" s="730"/>
    </row>
    <row r="825" spans="1:496" s="661" customFormat="1">
      <c r="A825" s="660"/>
      <c r="I825" s="660"/>
      <c r="SB825" s="730"/>
    </row>
    <row r="826" spans="1:496" s="661" customFormat="1">
      <c r="A826" s="660"/>
      <c r="I826" s="660"/>
      <c r="SB826" s="730"/>
    </row>
    <row r="827" spans="1:496" s="661" customFormat="1">
      <c r="A827" s="660"/>
      <c r="I827" s="660"/>
      <c r="SB827" s="730"/>
    </row>
    <row r="828" spans="1:496" s="661" customFormat="1">
      <c r="A828" s="660"/>
      <c r="I828" s="660"/>
      <c r="SB828" s="730"/>
    </row>
    <row r="829" spans="1:496" s="661" customFormat="1">
      <c r="A829" s="660"/>
      <c r="I829" s="660"/>
      <c r="SB829" s="730"/>
    </row>
    <row r="830" spans="1:496" s="661" customFormat="1">
      <c r="A830" s="660"/>
      <c r="I830" s="660"/>
      <c r="SB830" s="730"/>
    </row>
    <row r="831" spans="1:496" s="661" customFormat="1">
      <c r="A831" s="660"/>
      <c r="I831" s="660"/>
      <c r="SB831" s="730"/>
    </row>
    <row r="832" spans="1:496" s="661" customFormat="1">
      <c r="A832" s="660"/>
      <c r="I832" s="660"/>
      <c r="SB832" s="730"/>
    </row>
    <row r="833" spans="1:496" s="661" customFormat="1">
      <c r="A833" s="660"/>
      <c r="I833" s="660"/>
      <c r="SB833" s="730"/>
    </row>
    <row r="834" spans="1:496" s="661" customFormat="1">
      <c r="A834" s="660"/>
      <c r="I834" s="660"/>
      <c r="SB834" s="730"/>
    </row>
    <row r="835" spans="1:496" s="661" customFormat="1">
      <c r="A835" s="660"/>
      <c r="I835" s="660"/>
      <c r="SB835" s="730"/>
    </row>
    <row r="836" spans="1:496" s="661" customFormat="1">
      <c r="A836" s="660"/>
      <c r="I836" s="660"/>
      <c r="SB836" s="730"/>
    </row>
    <row r="837" spans="1:496" s="661" customFormat="1">
      <c r="A837" s="660"/>
      <c r="I837" s="660"/>
      <c r="SB837" s="730"/>
    </row>
    <row r="838" spans="1:496" s="661" customFormat="1">
      <c r="A838" s="660"/>
      <c r="I838" s="660"/>
      <c r="SB838" s="730"/>
    </row>
    <row r="839" spans="1:496" s="661" customFormat="1">
      <c r="A839" s="660"/>
      <c r="I839" s="660"/>
      <c r="SB839" s="730"/>
    </row>
    <row r="840" spans="1:496" s="661" customFormat="1">
      <c r="A840" s="660"/>
      <c r="I840" s="660"/>
      <c r="SB840" s="730"/>
    </row>
    <row r="841" spans="1:496" s="661" customFormat="1">
      <c r="A841" s="660"/>
      <c r="I841" s="660"/>
      <c r="SB841" s="730"/>
    </row>
    <row r="842" spans="1:496" s="661" customFormat="1">
      <c r="A842" s="660"/>
      <c r="I842" s="660"/>
      <c r="SB842" s="730"/>
    </row>
    <row r="843" spans="1:496" s="661" customFormat="1">
      <c r="A843" s="660"/>
      <c r="I843" s="660"/>
      <c r="SB843" s="730"/>
    </row>
    <row r="844" spans="1:496" s="661" customFormat="1">
      <c r="A844" s="660"/>
      <c r="I844" s="660"/>
      <c r="SB844" s="730"/>
    </row>
    <row r="845" spans="1:496" s="661" customFormat="1">
      <c r="A845" s="660"/>
      <c r="I845" s="660"/>
      <c r="SB845" s="730"/>
    </row>
    <row r="846" spans="1:496" s="661" customFormat="1">
      <c r="A846" s="660"/>
      <c r="I846" s="660"/>
      <c r="SB846" s="730"/>
    </row>
    <row r="847" spans="1:496" s="661" customFormat="1">
      <c r="A847" s="660"/>
      <c r="I847" s="660"/>
      <c r="SB847" s="730"/>
    </row>
    <row r="848" spans="1:496" s="661" customFormat="1">
      <c r="A848" s="660"/>
      <c r="I848" s="660"/>
      <c r="SB848" s="730"/>
    </row>
    <row r="849" spans="1:496" s="661" customFormat="1">
      <c r="A849" s="660"/>
      <c r="I849" s="660"/>
      <c r="SB849" s="730"/>
    </row>
    <row r="850" spans="1:496" s="661" customFormat="1">
      <c r="A850" s="660"/>
      <c r="I850" s="660"/>
      <c r="SB850" s="730"/>
    </row>
    <row r="851" spans="1:496" s="661" customFormat="1">
      <c r="A851" s="660"/>
      <c r="I851" s="660"/>
      <c r="SB851" s="730"/>
    </row>
    <row r="852" spans="1:496" s="661" customFormat="1">
      <c r="A852" s="660"/>
      <c r="I852" s="660"/>
      <c r="SB852" s="730"/>
    </row>
    <row r="853" spans="1:496" s="661" customFormat="1">
      <c r="A853" s="660"/>
      <c r="I853" s="660"/>
      <c r="SB853" s="730"/>
    </row>
    <row r="854" spans="1:496" s="661" customFormat="1">
      <c r="A854" s="660"/>
      <c r="I854" s="660"/>
      <c r="SB854" s="730"/>
    </row>
    <row r="855" spans="1:496" s="661" customFormat="1">
      <c r="A855" s="660"/>
      <c r="I855" s="660"/>
      <c r="SB855" s="730"/>
    </row>
    <row r="856" spans="1:496" s="661" customFormat="1">
      <c r="A856" s="660"/>
      <c r="I856" s="660"/>
      <c r="SB856" s="730"/>
    </row>
    <row r="857" spans="1:496" s="661" customFormat="1">
      <c r="A857" s="660"/>
      <c r="I857" s="660"/>
      <c r="SB857" s="730"/>
    </row>
    <row r="858" spans="1:496" s="661" customFormat="1">
      <c r="A858" s="660"/>
      <c r="I858" s="660"/>
      <c r="SB858" s="730"/>
    </row>
    <row r="859" spans="1:496" s="661" customFormat="1">
      <c r="A859" s="660"/>
      <c r="I859" s="660"/>
      <c r="SB859" s="730"/>
    </row>
    <row r="860" spans="1:496" s="661" customFormat="1">
      <c r="A860" s="660"/>
      <c r="I860" s="660"/>
      <c r="SB860" s="730"/>
    </row>
    <row r="861" spans="1:496" s="661" customFormat="1">
      <c r="A861" s="660"/>
      <c r="I861" s="660"/>
      <c r="SB861" s="730"/>
    </row>
    <row r="862" spans="1:496" s="661" customFormat="1">
      <c r="A862" s="660"/>
      <c r="I862" s="660"/>
      <c r="SB862" s="730"/>
    </row>
    <row r="863" spans="1:496" s="661" customFormat="1">
      <c r="A863" s="660"/>
      <c r="I863" s="660"/>
      <c r="SB863" s="730"/>
    </row>
    <row r="864" spans="1:496" s="661" customFormat="1">
      <c r="A864" s="660"/>
      <c r="I864" s="660"/>
      <c r="SB864" s="730"/>
    </row>
    <row r="865" spans="1:496" s="661" customFormat="1">
      <c r="A865" s="660"/>
      <c r="I865" s="660"/>
      <c r="SB865" s="730"/>
    </row>
    <row r="866" spans="1:496" s="661" customFormat="1">
      <c r="A866" s="660"/>
      <c r="I866" s="660"/>
      <c r="SB866" s="730"/>
    </row>
    <row r="867" spans="1:496" s="661" customFormat="1">
      <c r="A867" s="660"/>
      <c r="I867" s="660"/>
      <c r="SB867" s="730"/>
    </row>
    <row r="868" spans="1:496" s="661" customFormat="1">
      <c r="A868" s="660"/>
      <c r="I868" s="660"/>
      <c r="SB868" s="730"/>
    </row>
    <row r="869" spans="1:496" s="661" customFormat="1">
      <c r="A869" s="660"/>
      <c r="I869" s="660"/>
      <c r="SB869" s="730"/>
    </row>
    <row r="870" spans="1:496" s="661" customFormat="1">
      <c r="A870" s="660"/>
      <c r="I870" s="660"/>
      <c r="SB870" s="730"/>
    </row>
    <row r="871" spans="1:496" s="661" customFormat="1">
      <c r="A871" s="660"/>
      <c r="I871" s="660"/>
      <c r="SB871" s="730"/>
    </row>
    <row r="872" spans="1:496" s="661" customFormat="1">
      <c r="A872" s="660"/>
      <c r="I872" s="660"/>
      <c r="SB872" s="730"/>
    </row>
    <row r="873" spans="1:496" s="661" customFormat="1">
      <c r="A873" s="660"/>
      <c r="I873" s="660"/>
      <c r="SB873" s="730"/>
    </row>
    <row r="874" spans="1:496" s="661" customFormat="1">
      <c r="A874" s="660"/>
      <c r="I874" s="660"/>
      <c r="SB874" s="730"/>
    </row>
    <row r="875" spans="1:496" s="661" customFormat="1">
      <c r="A875" s="660"/>
      <c r="I875" s="660"/>
      <c r="SB875" s="730"/>
    </row>
    <row r="876" spans="1:496" s="661" customFormat="1">
      <c r="A876" s="660"/>
      <c r="I876" s="660"/>
      <c r="SB876" s="730"/>
    </row>
    <row r="877" spans="1:496" s="661" customFormat="1">
      <c r="A877" s="660"/>
      <c r="I877" s="660"/>
      <c r="SB877" s="730"/>
    </row>
    <row r="878" spans="1:496" s="661" customFormat="1">
      <c r="A878" s="660"/>
      <c r="I878" s="660"/>
      <c r="SB878" s="730"/>
    </row>
    <row r="879" spans="1:496" s="661" customFormat="1">
      <c r="A879" s="660"/>
      <c r="I879" s="660"/>
      <c r="SB879" s="730"/>
    </row>
    <row r="880" spans="1:496" s="661" customFormat="1">
      <c r="A880" s="660"/>
      <c r="I880" s="660"/>
      <c r="SB880" s="730"/>
    </row>
    <row r="881" spans="1:496" s="661" customFormat="1">
      <c r="A881" s="660"/>
      <c r="I881" s="660"/>
      <c r="SB881" s="730"/>
    </row>
    <row r="882" spans="1:496" s="661" customFormat="1">
      <c r="A882" s="660"/>
      <c r="I882" s="660"/>
      <c r="SB882" s="730"/>
    </row>
    <row r="883" spans="1:496" s="661" customFormat="1">
      <c r="A883" s="660"/>
      <c r="I883" s="660"/>
      <c r="SB883" s="730"/>
    </row>
    <row r="884" spans="1:496" s="661" customFormat="1">
      <c r="A884" s="660"/>
      <c r="I884" s="660"/>
      <c r="SB884" s="730"/>
    </row>
    <row r="885" spans="1:496" s="661" customFormat="1">
      <c r="A885" s="660"/>
      <c r="I885" s="660"/>
      <c r="SB885" s="730"/>
    </row>
    <row r="886" spans="1:496" s="661" customFormat="1">
      <c r="A886" s="660"/>
      <c r="I886" s="660"/>
      <c r="SB886" s="730"/>
    </row>
    <row r="887" spans="1:496" s="661" customFormat="1">
      <c r="A887" s="660"/>
      <c r="I887" s="660"/>
      <c r="SB887" s="730"/>
    </row>
    <row r="888" spans="1:496" s="661" customFormat="1">
      <c r="A888" s="660"/>
      <c r="I888" s="660"/>
      <c r="SB888" s="730"/>
    </row>
    <row r="889" spans="1:496" s="661" customFormat="1">
      <c r="A889" s="660"/>
      <c r="I889" s="660"/>
      <c r="SB889" s="730"/>
    </row>
    <row r="890" spans="1:496" s="661" customFormat="1">
      <c r="A890" s="660"/>
      <c r="I890" s="660"/>
      <c r="SB890" s="730"/>
    </row>
    <row r="891" spans="1:496" s="661" customFormat="1">
      <c r="A891" s="660"/>
      <c r="I891" s="660"/>
      <c r="SB891" s="730"/>
    </row>
    <row r="892" spans="1:496" s="661" customFormat="1">
      <c r="A892" s="660"/>
      <c r="I892" s="660"/>
      <c r="SB892" s="730"/>
    </row>
    <row r="893" spans="1:496" s="661" customFormat="1">
      <c r="A893" s="660"/>
      <c r="I893" s="660"/>
      <c r="SB893" s="730"/>
    </row>
    <row r="894" spans="1:496" s="661" customFormat="1">
      <c r="A894" s="660"/>
      <c r="I894" s="660"/>
      <c r="SB894" s="730"/>
    </row>
    <row r="895" spans="1:496" s="661" customFormat="1">
      <c r="A895" s="660"/>
      <c r="I895" s="660"/>
      <c r="SB895" s="730"/>
    </row>
    <row r="896" spans="1:496" s="661" customFormat="1">
      <c r="A896" s="660"/>
      <c r="I896" s="660"/>
      <c r="SB896" s="730"/>
    </row>
    <row r="897" spans="1:496" s="661" customFormat="1">
      <c r="A897" s="660"/>
      <c r="I897" s="660"/>
      <c r="SB897" s="730"/>
    </row>
    <row r="898" spans="1:496" s="661" customFormat="1">
      <c r="A898" s="660"/>
      <c r="I898" s="660"/>
      <c r="SB898" s="730"/>
    </row>
    <row r="899" spans="1:496" s="661" customFormat="1">
      <c r="A899" s="660"/>
      <c r="I899" s="660"/>
      <c r="SB899" s="730"/>
    </row>
    <row r="900" spans="1:496" s="661" customFormat="1">
      <c r="A900" s="660"/>
      <c r="I900" s="660"/>
      <c r="SB900" s="730"/>
    </row>
    <row r="901" spans="1:496" s="661" customFormat="1">
      <c r="A901" s="660"/>
      <c r="I901" s="660"/>
      <c r="SB901" s="730"/>
    </row>
    <row r="902" spans="1:496" s="661" customFormat="1">
      <c r="A902" s="660"/>
      <c r="I902" s="660"/>
      <c r="SB902" s="730"/>
    </row>
    <row r="903" spans="1:496" s="661" customFormat="1">
      <c r="A903" s="660"/>
      <c r="I903" s="660"/>
      <c r="SB903" s="730"/>
    </row>
    <row r="904" spans="1:496" s="661" customFormat="1">
      <c r="A904" s="660"/>
      <c r="I904" s="660"/>
      <c r="SB904" s="730"/>
    </row>
    <row r="905" spans="1:496" s="661" customFormat="1">
      <c r="A905" s="660"/>
      <c r="I905" s="660"/>
      <c r="SB905" s="730"/>
    </row>
    <row r="906" spans="1:496" s="661" customFormat="1">
      <c r="A906" s="660"/>
      <c r="I906" s="660"/>
      <c r="SB906" s="730"/>
    </row>
    <row r="907" spans="1:496" s="661" customFormat="1">
      <c r="A907" s="660"/>
      <c r="I907" s="660"/>
      <c r="SB907" s="730"/>
    </row>
    <row r="908" spans="1:496" s="661" customFormat="1">
      <c r="A908" s="660"/>
      <c r="I908" s="660"/>
      <c r="SB908" s="730"/>
    </row>
    <row r="909" spans="1:496" s="661" customFormat="1">
      <c r="A909" s="660"/>
      <c r="I909" s="660"/>
      <c r="SB909" s="730"/>
    </row>
    <row r="910" spans="1:496" s="661" customFormat="1">
      <c r="A910" s="660"/>
      <c r="I910" s="660"/>
      <c r="SB910" s="730"/>
    </row>
    <row r="911" spans="1:496" s="661" customFormat="1">
      <c r="A911" s="660"/>
      <c r="I911" s="660"/>
      <c r="SB911" s="730"/>
    </row>
    <row r="912" spans="1:496" s="661" customFormat="1">
      <c r="A912" s="660"/>
      <c r="I912" s="660"/>
      <c r="SB912" s="730"/>
    </row>
    <row r="913" spans="1:496" s="661" customFormat="1">
      <c r="A913" s="660"/>
      <c r="I913" s="660"/>
      <c r="SB913" s="730"/>
    </row>
    <row r="914" spans="1:496" s="661" customFormat="1">
      <c r="A914" s="660"/>
      <c r="I914" s="660"/>
      <c r="SB914" s="730"/>
    </row>
    <row r="915" spans="1:496" s="661" customFormat="1">
      <c r="A915" s="660"/>
      <c r="I915" s="660"/>
      <c r="SB915" s="730"/>
    </row>
    <row r="916" spans="1:496" s="661" customFormat="1">
      <c r="A916" s="660"/>
      <c r="I916" s="660"/>
      <c r="SB916" s="730"/>
    </row>
    <row r="917" spans="1:496" s="661" customFormat="1">
      <c r="A917" s="660"/>
      <c r="I917" s="660"/>
      <c r="SB917" s="730"/>
    </row>
    <row r="918" spans="1:496" s="661" customFormat="1">
      <c r="A918" s="660"/>
      <c r="I918" s="660"/>
      <c r="SB918" s="730"/>
    </row>
    <row r="919" spans="1:496" s="661" customFormat="1">
      <c r="A919" s="660"/>
      <c r="I919" s="660"/>
      <c r="SB919" s="730"/>
    </row>
    <row r="920" spans="1:496" s="661" customFormat="1">
      <c r="A920" s="660"/>
      <c r="I920" s="660"/>
      <c r="SB920" s="730"/>
    </row>
    <row r="921" spans="1:496" s="661" customFormat="1">
      <c r="A921" s="660"/>
      <c r="I921" s="660"/>
      <c r="SB921" s="730"/>
    </row>
    <row r="922" spans="1:496" s="661" customFormat="1">
      <c r="A922" s="660"/>
      <c r="I922" s="660"/>
      <c r="SB922" s="730"/>
    </row>
    <row r="923" spans="1:496" s="661" customFormat="1">
      <c r="A923" s="660"/>
      <c r="I923" s="660"/>
      <c r="SB923" s="730"/>
    </row>
    <row r="924" spans="1:496" s="661" customFormat="1">
      <c r="A924" s="660"/>
      <c r="I924" s="660"/>
      <c r="SB924" s="730"/>
    </row>
    <row r="925" spans="1:496" s="661" customFormat="1">
      <c r="A925" s="660"/>
      <c r="I925" s="660"/>
      <c r="SB925" s="730"/>
    </row>
    <row r="926" spans="1:496" s="661" customFormat="1">
      <c r="A926" s="660"/>
      <c r="I926" s="660"/>
      <c r="SB926" s="730"/>
    </row>
    <row r="927" spans="1:496" s="661" customFormat="1">
      <c r="A927" s="660"/>
      <c r="I927" s="660"/>
      <c r="SB927" s="730"/>
    </row>
    <row r="928" spans="1:496" s="661" customFormat="1">
      <c r="A928" s="660"/>
      <c r="I928" s="660"/>
      <c r="SB928" s="730"/>
    </row>
    <row r="929" spans="1:496" s="661" customFormat="1">
      <c r="A929" s="660"/>
      <c r="I929" s="660"/>
      <c r="SB929" s="730"/>
    </row>
    <row r="930" spans="1:496" s="661" customFormat="1">
      <c r="A930" s="660"/>
      <c r="I930" s="660"/>
      <c r="SB930" s="730"/>
    </row>
    <row r="931" spans="1:496" s="661" customFormat="1">
      <c r="A931" s="660"/>
      <c r="I931" s="660"/>
      <c r="SB931" s="730"/>
    </row>
    <row r="932" spans="1:496" s="661" customFormat="1">
      <c r="A932" s="660"/>
      <c r="I932" s="660"/>
      <c r="SB932" s="730"/>
    </row>
    <row r="933" spans="1:496" s="661" customFormat="1">
      <c r="A933" s="660"/>
      <c r="I933" s="660"/>
      <c r="SB933" s="730"/>
    </row>
    <row r="934" spans="1:496" s="661" customFormat="1">
      <c r="A934" s="660"/>
      <c r="I934" s="660"/>
      <c r="SB934" s="730"/>
    </row>
    <row r="935" spans="1:496" s="661" customFormat="1">
      <c r="A935" s="660"/>
      <c r="I935" s="660"/>
      <c r="SB935" s="730"/>
    </row>
    <row r="936" spans="1:496" s="661" customFormat="1">
      <c r="A936" s="660"/>
      <c r="I936" s="660"/>
      <c r="SB936" s="730"/>
    </row>
    <row r="937" spans="1:496" s="661" customFormat="1">
      <c r="A937" s="660"/>
      <c r="I937" s="660"/>
      <c r="SB937" s="730"/>
    </row>
    <row r="938" spans="1:496" s="661" customFormat="1">
      <c r="A938" s="660"/>
      <c r="I938" s="660"/>
      <c r="SB938" s="730"/>
    </row>
    <row r="939" spans="1:496" s="661" customFormat="1">
      <c r="A939" s="660"/>
      <c r="I939" s="660"/>
      <c r="SB939" s="730"/>
    </row>
    <row r="940" spans="1:496" s="661" customFormat="1">
      <c r="A940" s="660"/>
      <c r="I940" s="660"/>
      <c r="SB940" s="730"/>
    </row>
    <row r="941" spans="1:496" s="661" customFormat="1">
      <c r="A941" s="660"/>
      <c r="I941" s="660"/>
      <c r="SB941" s="730"/>
    </row>
    <row r="942" spans="1:496" s="661" customFormat="1">
      <c r="A942" s="660"/>
      <c r="I942" s="660"/>
      <c r="SB942" s="730"/>
    </row>
    <row r="943" spans="1:496" s="661" customFormat="1">
      <c r="A943" s="660"/>
      <c r="I943" s="660"/>
      <c r="SB943" s="730"/>
    </row>
    <row r="944" spans="1:496" s="661" customFormat="1">
      <c r="A944" s="660"/>
      <c r="I944" s="660"/>
      <c r="SB944" s="730"/>
    </row>
    <row r="945" spans="1:496" s="661" customFormat="1">
      <c r="A945" s="660"/>
      <c r="I945" s="660"/>
      <c r="SB945" s="730"/>
    </row>
    <row r="946" spans="1:496" s="661" customFormat="1">
      <c r="A946" s="660"/>
      <c r="I946" s="660"/>
      <c r="SB946" s="730"/>
    </row>
    <row r="947" spans="1:496" s="661" customFormat="1">
      <c r="A947" s="660"/>
      <c r="I947" s="660"/>
      <c r="SB947" s="730"/>
    </row>
    <row r="948" spans="1:496" s="661" customFormat="1">
      <c r="A948" s="660"/>
      <c r="I948" s="660"/>
      <c r="SB948" s="730"/>
    </row>
    <row r="949" spans="1:496" s="661" customFormat="1">
      <c r="A949" s="660"/>
      <c r="I949" s="660"/>
      <c r="SB949" s="730"/>
    </row>
    <row r="950" spans="1:496" s="661" customFormat="1">
      <c r="A950" s="660"/>
      <c r="I950" s="660"/>
      <c r="SB950" s="730"/>
    </row>
    <row r="951" spans="1:496" s="661" customFormat="1">
      <c r="A951" s="660"/>
      <c r="I951" s="660"/>
      <c r="SB951" s="730"/>
    </row>
    <row r="952" spans="1:496" s="661" customFormat="1">
      <c r="A952" s="660"/>
      <c r="I952" s="660"/>
      <c r="SB952" s="730"/>
    </row>
    <row r="953" spans="1:496" s="661" customFormat="1">
      <c r="A953" s="660"/>
      <c r="I953" s="660"/>
      <c r="SB953" s="730"/>
    </row>
    <row r="954" spans="1:496" s="661" customFormat="1">
      <c r="A954" s="660"/>
      <c r="I954" s="660"/>
      <c r="SB954" s="730"/>
    </row>
    <row r="955" spans="1:496" s="661" customFormat="1">
      <c r="A955" s="660"/>
      <c r="I955" s="660"/>
      <c r="SB955" s="730"/>
    </row>
    <row r="956" spans="1:496" s="661" customFormat="1">
      <c r="A956" s="660"/>
      <c r="I956" s="660"/>
      <c r="SB956" s="730"/>
    </row>
    <row r="957" spans="1:496" s="661" customFormat="1">
      <c r="A957" s="660"/>
      <c r="I957" s="660"/>
      <c r="SB957" s="730"/>
    </row>
    <row r="958" spans="1:496" s="661" customFormat="1">
      <c r="A958" s="660"/>
      <c r="I958" s="660"/>
      <c r="SB958" s="730"/>
    </row>
    <row r="959" spans="1:496" s="661" customFormat="1">
      <c r="A959" s="660"/>
      <c r="I959" s="660"/>
      <c r="SB959" s="730"/>
    </row>
    <row r="960" spans="1:496" s="661" customFormat="1">
      <c r="A960" s="660"/>
      <c r="I960" s="660"/>
      <c r="SB960" s="730"/>
    </row>
    <row r="961" spans="1:496" s="661" customFormat="1">
      <c r="A961" s="660"/>
      <c r="I961" s="660"/>
      <c r="SB961" s="730"/>
    </row>
    <row r="962" spans="1:496" s="661" customFormat="1">
      <c r="A962" s="660"/>
      <c r="I962" s="660"/>
      <c r="SB962" s="730"/>
    </row>
    <row r="963" spans="1:496" s="661" customFormat="1">
      <c r="A963" s="660"/>
      <c r="I963" s="660"/>
      <c r="SB963" s="730"/>
    </row>
    <row r="964" spans="1:496" s="661" customFormat="1">
      <c r="A964" s="660"/>
      <c r="I964" s="660"/>
      <c r="SB964" s="730"/>
    </row>
    <row r="965" spans="1:496" s="661" customFormat="1">
      <c r="A965" s="660"/>
      <c r="I965" s="660"/>
      <c r="SB965" s="730"/>
    </row>
    <row r="966" spans="1:496" s="661" customFormat="1">
      <c r="A966" s="660"/>
      <c r="I966" s="660"/>
      <c r="SB966" s="730"/>
    </row>
    <row r="967" spans="1:496" s="661" customFormat="1">
      <c r="A967" s="660"/>
      <c r="I967" s="660"/>
      <c r="SB967" s="730"/>
    </row>
    <row r="968" spans="1:496" s="661" customFormat="1">
      <c r="A968" s="660"/>
      <c r="I968" s="660"/>
      <c r="SB968" s="730"/>
    </row>
    <row r="969" spans="1:496" s="661" customFormat="1">
      <c r="A969" s="660"/>
      <c r="I969" s="660"/>
      <c r="SB969" s="730"/>
    </row>
    <row r="970" spans="1:496" s="661" customFormat="1">
      <c r="A970" s="660"/>
      <c r="I970" s="660"/>
      <c r="SB970" s="730"/>
    </row>
    <row r="971" spans="1:496" s="661" customFormat="1">
      <c r="A971" s="660"/>
      <c r="I971" s="660"/>
      <c r="SB971" s="730"/>
    </row>
    <row r="972" spans="1:496" s="661" customFormat="1">
      <c r="A972" s="660"/>
      <c r="I972" s="660"/>
      <c r="SB972" s="730"/>
    </row>
    <row r="973" spans="1:496" s="661" customFormat="1">
      <c r="A973" s="660"/>
      <c r="I973" s="660"/>
      <c r="SB973" s="730"/>
    </row>
    <row r="974" spans="1:496" s="661" customFormat="1">
      <c r="A974" s="660"/>
      <c r="I974" s="660"/>
      <c r="SB974" s="730"/>
    </row>
    <row r="975" spans="1:496" s="661" customFormat="1">
      <c r="A975" s="660"/>
      <c r="I975" s="660"/>
      <c r="SB975" s="730"/>
    </row>
    <row r="976" spans="1:496" s="661" customFormat="1">
      <c r="A976" s="660"/>
      <c r="I976" s="660"/>
      <c r="SB976" s="730"/>
    </row>
    <row r="977" spans="1:496" s="661" customFormat="1">
      <c r="A977" s="660"/>
      <c r="I977" s="660"/>
      <c r="SB977" s="730"/>
    </row>
    <row r="978" spans="1:496" s="661" customFormat="1">
      <c r="A978" s="660"/>
      <c r="I978" s="660"/>
      <c r="SB978" s="730"/>
    </row>
    <row r="979" spans="1:496" s="661" customFormat="1">
      <c r="A979" s="660"/>
      <c r="I979" s="660"/>
      <c r="SB979" s="730"/>
    </row>
    <row r="980" spans="1:496" s="661" customFormat="1">
      <c r="A980" s="660"/>
      <c r="I980" s="660"/>
      <c r="SB980" s="730"/>
    </row>
    <row r="981" spans="1:496" s="661" customFormat="1">
      <c r="A981" s="660"/>
      <c r="I981" s="660"/>
      <c r="SB981" s="730"/>
    </row>
    <row r="982" spans="1:496" s="661" customFormat="1">
      <c r="A982" s="660"/>
      <c r="I982" s="660"/>
      <c r="SB982" s="730"/>
    </row>
    <row r="983" spans="1:496" s="661" customFormat="1">
      <c r="A983" s="660"/>
      <c r="I983" s="660"/>
      <c r="SB983" s="730"/>
    </row>
    <row r="984" spans="1:496" s="661" customFormat="1">
      <c r="A984" s="660"/>
      <c r="I984" s="660"/>
      <c r="SB984" s="730"/>
    </row>
    <row r="985" spans="1:496" s="661" customFormat="1">
      <c r="A985" s="660"/>
      <c r="I985" s="660"/>
      <c r="SB985" s="730"/>
    </row>
    <row r="986" spans="1:496" s="661" customFormat="1">
      <c r="A986" s="660"/>
      <c r="I986" s="660"/>
      <c r="SB986" s="730"/>
    </row>
    <row r="987" spans="1:496" s="661" customFormat="1">
      <c r="A987" s="660"/>
      <c r="I987" s="660"/>
      <c r="SB987" s="730"/>
    </row>
    <row r="988" spans="1:496" s="661" customFormat="1">
      <c r="A988" s="660"/>
      <c r="I988" s="660"/>
      <c r="SB988" s="730"/>
    </row>
    <row r="989" spans="1:496" s="661" customFormat="1">
      <c r="A989" s="660"/>
      <c r="I989" s="660"/>
      <c r="SB989" s="730"/>
    </row>
    <row r="990" spans="1:496" s="661" customFormat="1">
      <c r="A990" s="660"/>
      <c r="I990" s="660"/>
      <c r="SB990" s="730"/>
    </row>
    <row r="991" spans="1:496" s="661" customFormat="1">
      <c r="A991" s="660"/>
      <c r="I991" s="660"/>
      <c r="SB991" s="730"/>
    </row>
    <row r="992" spans="1:496" s="661" customFormat="1">
      <c r="A992" s="660"/>
      <c r="I992" s="660"/>
      <c r="SB992" s="730"/>
    </row>
    <row r="993" spans="1:496" s="661" customFormat="1">
      <c r="A993" s="660"/>
      <c r="I993" s="660"/>
      <c r="SB993" s="730"/>
    </row>
    <row r="994" spans="1:496" s="661" customFormat="1">
      <c r="A994" s="660"/>
      <c r="I994" s="660"/>
      <c r="SB994" s="730"/>
    </row>
    <row r="995" spans="1:496" s="661" customFormat="1">
      <c r="A995" s="660"/>
      <c r="I995" s="660"/>
      <c r="SB995" s="730"/>
    </row>
    <row r="996" spans="1:496" s="661" customFormat="1">
      <c r="A996" s="660"/>
      <c r="I996" s="660"/>
      <c r="SB996" s="730"/>
    </row>
    <row r="997" spans="1:496" s="661" customFormat="1">
      <c r="A997" s="660"/>
      <c r="I997" s="660"/>
      <c r="SB997" s="730"/>
    </row>
    <row r="998" spans="1:496" s="661" customFormat="1">
      <c r="A998" s="660"/>
      <c r="I998" s="660"/>
      <c r="SB998" s="730"/>
    </row>
    <row r="999" spans="1:496" s="661" customFormat="1">
      <c r="A999" s="660"/>
      <c r="I999" s="660"/>
      <c r="SB999" s="730"/>
    </row>
    <row r="1000" spans="1:496" s="661" customFormat="1">
      <c r="A1000" s="660"/>
      <c r="I1000" s="660"/>
      <c r="SB1000" s="730"/>
    </row>
    <row r="1001" spans="1:496" s="661" customFormat="1">
      <c r="A1001" s="660"/>
      <c r="I1001" s="660"/>
      <c r="SB1001" s="730"/>
    </row>
    <row r="1002" spans="1:496" s="661" customFormat="1">
      <c r="A1002" s="660"/>
      <c r="I1002" s="660"/>
      <c r="SB1002" s="730"/>
    </row>
    <row r="1003" spans="1:496" s="661" customFormat="1">
      <c r="A1003" s="660"/>
      <c r="I1003" s="660"/>
      <c r="SB1003" s="730"/>
    </row>
    <row r="1004" spans="1:496" s="661" customFormat="1">
      <c r="A1004" s="660"/>
      <c r="I1004" s="660"/>
      <c r="SB1004" s="730"/>
    </row>
    <row r="1005" spans="1:496" s="661" customFormat="1">
      <c r="A1005" s="660"/>
      <c r="I1005" s="660"/>
      <c r="SB1005" s="730"/>
    </row>
    <row r="1006" spans="1:496" s="661" customFormat="1">
      <c r="A1006" s="660"/>
      <c r="I1006" s="660"/>
      <c r="SB1006" s="730"/>
    </row>
    <row r="1007" spans="1:496" s="661" customFormat="1">
      <c r="A1007" s="660"/>
      <c r="I1007" s="660"/>
      <c r="SB1007" s="730"/>
    </row>
    <row r="1008" spans="1:496" s="661" customFormat="1">
      <c r="A1008" s="660"/>
      <c r="I1008" s="660"/>
      <c r="SB1008" s="730"/>
    </row>
    <row r="1009" spans="1:496" s="661" customFormat="1">
      <c r="A1009" s="660"/>
      <c r="I1009" s="660"/>
      <c r="SB1009" s="730"/>
    </row>
    <row r="1010" spans="1:496" s="661" customFormat="1">
      <c r="A1010" s="660"/>
      <c r="I1010" s="660"/>
      <c r="SB1010" s="730"/>
    </row>
    <row r="1011" spans="1:496" s="661" customFormat="1">
      <c r="A1011" s="660"/>
      <c r="I1011" s="660"/>
      <c r="SB1011" s="730"/>
    </row>
    <row r="1012" spans="1:496" s="661" customFormat="1">
      <c r="A1012" s="660"/>
      <c r="I1012" s="660"/>
      <c r="SB1012" s="730"/>
    </row>
    <row r="1013" spans="1:496" s="661" customFormat="1">
      <c r="A1013" s="660"/>
      <c r="I1013" s="660"/>
      <c r="SB1013" s="730"/>
    </row>
    <row r="1014" spans="1:496" s="661" customFormat="1">
      <c r="A1014" s="660"/>
      <c r="I1014" s="660"/>
      <c r="SB1014" s="730"/>
    </row>
    <row r="1015" spans="1:496" s="661" customFormat="1">
      <c r="A1015" s="660"/>
      <c r="I1015" s="660"/>
      <c r="SB1015" s="730"/>
    </row>
    <row r="1016" spans="1:496" s="661" customFormat="1">
      <c r="A1016" s="660"/>
      <c r="I1016" s="660"/>
      <c r="SB1016" s="730"/>
    </row>
    <row r="1017" spans="1:496" s="661" customFormat="1">
      <c r="A1017" s="660"/>
      <c r="I1017" s="660"/>
      <c r="SB1017" s="730"/>
    </row>
    <row r="1018" spans="1:496" s="661" customFormat="1">
      <c r="A1018" s="660"/>
      <c r="I1018" s="660"/>
      <c r="SB1018" s="730"/>
    </row>
    <row r="1019" spans="1:496" s="661" customFormat="1">
      <c r="A1019" s="660"/>
      <c r="I1019" s="660"/>
      <c r="SB1019" s="730"/>
    </row>
    <row r="1020" spans="1:496" s="661" customFormat="1">
      <c r="A1020" s="660"/>
      <c r="I1020" s="660"/>
      <c r="SB1020" s="730"/>
    </row>
    <row r="1021" spans="1:496" s="661" customFormat="1">
      <c r="A1021" s="660"/>
      <c r="I1021" s="660"/>
      <c r="SB1021" s="730"/>
    </row>
    <row r="1022" spans="1:496" s="661" customFormat="1">
      <c r="A1022" s="660"/>
      <c r="I1022" s="660"/>
      <c r="SB1022" s="730"/>
    </row>
    <row r="1023" spans="1:496" s="661" customFormat="1">
      <c r="A1023" s="660"/>
      <c r="I1023" s="660"/>
      <c r="SB1023" s="730"/>
    </row>
    <row r="1024" spans="1:496" s="661" customFormat="1">
      <c r="A1024" s="660"/>
      <c r="I1024" s="660"/>
      <c r="SB1024" s="730"/>
    </row>
    <row r="1025" spans="1:496" s="661" customFormat="1">
      <c r="A1025" s="660"/>
      <c r="I1025" s="660"/>
      <c r="SB1025" s="730"/>
    </row>
    <row r="1026" spans="1:496" s="661" customFormat="1">
      <c r="A1026" s="660"/>
      <c r="I1026" s="660"/>
      <c r="SB1026" s="730"/>
    </row>
    <row r="1027" spans="1:496" s="661" customFormat="1">
      <c r="A1027" s="660"/>
      <c r="I1027" s="660"/>
      <c r="SB1027" s="730"/>
    </row>
    <row r="1028" spans="1:496" s="661" customFormat="1">
      <c r="A1028" s="660"/>
      <c r="I1028" s="660"/>
      <c r="SB1028" s="730"/>
    </row>
    <row r="1029" spans="1:496" s="661" customFormat="1">
      <c r="A1029" s="660"/>
      <c r="I1029" s="660"/>
      <c r="SB1029" s="730"/>
    </row>
    <row r="1030" spans="1:496" s="661" customFormat="1">
      <c r="A1030" s="660"/>
      <c r="I1030" s="660"/>
      <c r="SB1030" s="730"/>
    </row>
    <row r="1031" spans="1:496" s="661" customFormat="1">
      <c r="A1031" s="660"/>
      <c r="I1031" s="660"/>
      <c r="SB1031" s="730"/>
    </row>
    <row r="1032" spans="1:496" s="661" customFormat="1">
      <c r="A1032" s="660"/>
      <c r="I1032" s="660"/>
      <c r="SB1032" s="730"/>
    </row>
    <row r="1033" spans="1:496" s="661" customFormat="1">
      <c r="A1033" s="660"/>
      <c r="I1033" s="660"/>
      <c r="SB1033" s="730"/>
    </row>
    <row r="1034" spans="1:496" s="661" customFormat="1">
      <c r="A1034" s="660"/>
      <c r="I1034" s="660"/>
      <c r="SB1034" s="730"/>
    </row>
    <row r="1035" spans="1:496" s="661" customFormat="1">
      <c r="A1035" s="660"/>
      <c r="I1035" s="660"/>
      <c r="SB1035" s="730"/>
    </row>
    <row r="1036" spans="1:496" s="661" customFormat="1">
      <c r="A1036" s="660"/>
      <c r="I1036" s="660"/>
      <c r="SB1036" s="730"/>
    </row>
    <row r="1037" spans="1:496" s="661" customFormat="1">
      <c r="A1037" s="660"/>
      <c r="I1037" s="660"/>
      <c r="SB1037" s="730"/>
    </row>
    <row r="1038" spans="1:496" s="661" customFormat="1">
      <c r="A1038" s="660"/>
      <c r="I1038" s="660"/>
      <c r="SB1038" s="730"/>
    </row>
    <row r="1039" spans="1:496" s="661" customFormat="1">
      <c r="A1039" s="660"/>
      <c r="I1039" s="660"/>
      <c r="SB1039" s="730"/>
    </row>
    <row r="1040" spans="1:496" s="661" customFormat="1">
      <c r="A1040" s="660"/>
      <c r="I1040" s="660"/>
      <c r="SB1040" s="730"/>
    </row>
    <row r="1041" spans="1:496" s="661" customFormat="1">
      <c r="A1041" s="660"/>
      <c r="I1041" s="660"/>
      <c r="SB1041" s="730"/>
    </row>
    <row r="1042" spans="1:496" s="661" customFormat="1">
      <c r="A1042" s="660"/>
      <c r="I1042" s="660"/>
      <c r="SB1042" s="730"/>
    </row>
    <row r="1043" spans="1:496" s="661" customFormat="1">
      <c r="A1043" s="660"/>
      <c r="I1043" s="660"/>
      <c r="SB1043" s="730"/>
    </row>
    <row r="1044" spans="1:496" s="661" customFormat="1">
      <c r="A1044" s="660"/>
      <c r="I1044" s="660"/>
      <c r="SB1044" s="730"/>
    </row>
    <row r="1045" spans="1:496" s="661" customFormat="1">
      <c r="A1045" s="660"/>
      <c r="I1045" s="660"/>
      <c r="SB1045" s="730"/>
    </row>
    <row r="1046" spans="1:496" s="661" customFormat="1">
      <c r="A1046" s="660"/>
      <c r="I1046" s="660"/>
      <c r="SB1046" s="730"/>
    </row>
    <row r="1047" spans="1:496" s="661" customFormat="1">
      <c r="A1047" s="660"/>
      <c r="I1047" s="660"/>
      <c r="SB1047" s="730"/>
    </row>
    <row r="1048" spans="1:496" s="661" customFormat="1">
      <c r="A1048" s="660"/>
      <c r="I1048" s="660"/>
      <c r="SB1048" s="730"/>
    </row>
    <row r="1049" spans="1:496" s="661" customFormat="1">
      <c r="A1049" s="660"/>
      <c r="I1049" s="660"/>
      <c r="SB1049" s="730"/>
    </row>
    <row r="1050" spans="1:496" s="661" customFormat="1">
      <c r="A1050" s="660"/>
      <c r="I1050" s="660"/>
      <c r="SB1050" s="730"/>
    </row>
    <row r="1051" spans="1:496" s="661" customFormat="1">
      <c r="A1051" s="660"/>
      <c r="I1051" s="660"/>
      <c r="SB1051" s="730"/>
    </row>
    <row r="1052" spans="1:496" s="661" customFormat="1">
      <c r="A1052" s="660"/>
      <c r="I1052" s="660"/>
      <c r="SB1052" s="730"/>
    </row>
    <row r="1053" spans="1:496" s="661" customFormat="1">
      <c r="A1053" s="660"/>
      <c r="I1053" s="660"/>
      <c r="SB1053" s="730"/>
    </row>
    <row r="1054" spans="1:496" s="661" customFormat="1">
      <c r="A1054" s="660"/>
      <c r="I1054" s="660"/>
      <c r="SB1054" s="730"/>
    </row>
    <row r="1055" spans="1:496" s="661" customFormat="1">
      <c r="A1055" s="660"/>
      <c r="I1055" s="660"/>
      <c r="SB1055" s="730"/>
    </row>
    <row r="1056" spans="1:496" s="661" customFormat="1">
      <c r="A1056" s="660"/>
      <c r="I1056" s="660"/>
      <c r="SB1056" s="730"/>
    </row>
    <row r="1057" spans="1:496" s="661" customFormat="1">
      <c r="A1057" s="660"/>
      <c r="I1057" s="660"/>
      <c r="SB1057" s="730"/>
    </row>
    <row r="1058" spans="1:496" s="661" customFormat="1">
      <c r="A1058" s="660"/>
      <c r="I1058" s="660"/>
      <c r="SB1058" s="730"/>
    </row>
    <row r="1059" spans="1:496" s="661" customFormat="1">
      <c r="A1059" s="660"/>
      <c r="I1059" s="660"/>
      <c r="SB1059" s="730"/>
    </row>
    <row r="1060" spans="1:496" s="661" customFormat="1">
      <c r="A1060" s="660"/>
      <c r="I1060" s="660"/>
      <c r="SB1060" s="730"/>
    </row>
    <row r="1061" spans="1:496" s="661" customFormat="1">
      <c r="A1061" s="660"/>
      <c r="I1061" s="660"/>
      <c r="SB1061" s="730"/>
    </row>
    <row r="1062" spans="1:496" s="661" customFormat="1">
      <c r="A1062" s="660"/>
      <c r="I1062" s="660"/>
      <c r="SB1062" s="730"/>
    </row>
    <row r="1063" spans="1:496" s="661" customFormat="1">
      <c r="A1063" s="660"/>
      <c r="I1063" s="660"/>
      <c r="SB1063" s="730"/>
    </row>
    <row r="1064" spans="1:496" s="661" customFormat="1">
      <c r="A1064" s="660"/>
      <c r="I1064" s="660"/>
      <c r="SB1064" s="730"/>
    </row>
    <row r="1065" spans="1:496" s="661" customFormat="1">
      <c r="A1065" s="660"/>
      <c r="I1065" s="660"/>
      <c r="SB1065" s="730"/>
    </row>
    <row r="1066" spans="1:496" s="661" customFormat="1">
      <c r="A1066" s="660"/>
      <c r="I1066" s="660"/>
      <c r="SB1066" s="730"/>
    </row>
    <row r="1067" spans="1:496" s="661" customFormat="1">
      <c r="A1067" s="660"/>
      <c r="I1067" s="660"/>
      <c r="SB1067" s="730"/>
    </row>
    <row r="1068" spans="1:496" s="661" customFormat="1">
      <c r="A1068" s="660"/>
      <c r="I1068" s="660"/>
      <c r="SB1068" s="730"/>
    </row>
    <row r="1069" spans="1:496" s="661" customFormat="1">
      <c r="A1069" s="660"/>
      <c r="I1069" s="660"/>
      <c r="SB1069" s="730"/>
    </row>
    <row r="1070" spans="1:496" s="661" customFormat="1">
      <c r="A1070" s="660"/>
      <c r="I1070" s="660"/>
      <c r="SB1070" s="730"/>
    </row>
    <row r="1071" spans="1:496" s="661" customFormat="1">
      <c r="A1071" s="660"/>
      <c r="I1071" s="660"/>
      <c r="SB1071" s="730"/>
    </row>
    <row r="1072" spans="1:496" s="661" customFormat="1">
      <c r="A1072" s="660"/>
      <c r="I1072" s="660"/>
      <c r="SB1072" s="730"/>
    </row>
    <row r="1073" spans="1:496" s="661" customFormat="1">
      <c r="A1073" s="660"/>
      <c r="I1073" s="660"/>
      <c r="SB1073" s="730"/>
    </row>
    <row r="1074" spans="1:496" s="661" customFormat="1">
      <c r="A1074" s="660"/>
      <c r="I1074" s="660"/>
      <c r="SB1074" s="730"/>
    </row>
    <row r="1075" spans="1:496" s="661" customFormat="1">
      <c r="A1075" s="660"/>
      <c r="I1075" s="660"/>
      <c r="SB1075" s="730"/>
    </row>
    <row r="1076" spans="1:496" s="661" customFormat="1">
      <c r="A1076" s="660"/>
      <c r="I1076" s="660"/>
      <c r="SB1076" s="730"/>
    </row>
    <row r="1077" spans="1:496" s="661" customFormat="1">
      <c r="A1077" s="660"/>
      <c r="I1077" s="660"/>
      <c r="SB1077" s="730"/>
    </row>
    <row r="1078" spans="1:496" s="661" customFormat="1">
      <c r="A1078" s="660"/>
      <c r="I1078" s="660"/>
      <c r="SB1078" s="730"/>
    </row>
    <row r="1079" spans="1:496" s="661" customFormat="1">
      <c r="A1079" s="660"/>
      <c r="I1079" s="660"/>
      <c r="SB1079" s="730"/>
    </row>
    <row r="1080" spans="1:496" s="661" customFormat="1">
      <c r="A1080" s="660"/>
      <c r="I1080" s="660"/>
      <c r="SB1080" s="730"/>
    </row>
    <row r="1081" spans="1:496" s="661" customFormat="1">
      <c r="A1081" s="660"/>
      <c r="I1081" s="660"/>
      <c r="SB1081" s="730"/>
    </row>
    <row r="1082" spans="1:496" s="661" customFormat="1">
      <c r="A1082" s="660"/>
      <c r="I1082" s="660"/>
      <c r="SB1082" s="730"/>
    </row>
    <row r="1083" spans="1:496" s="661" customFormat="1">
      <c r="A1083" s="660"/>
      <c r="I1083" s="660"/>
      <c r="SB1083" s="730"/>
    </row>
    <row r="1084" spans="1:496" s="661" customFormat="1">
      <c r="A1084" s="660"/>
      <c r="I1084" s="660"/>
      <c r="SB1084" s="730"/>
    </row>
    <row r="1085" spans="1:496" s="661" customFormat="1">
      <c r="A1085" s="660"/>
      <c r="I1085" s="660"/>
      <c r="SB1085" s="730"/>
    </row>
    <row r="1086" spans="1:496" s="661" customFormat="1">
      <c r="A1086" s="660"/>
      <c r="I1086" s="660"/>
      <c r="SB1086" s="730"/>
    </row>
    <row r="1087" spans="1:496" s="661" customFormat="1">
      <c r="A1087" s="660"/>
      <c r="I1087" s="660"/>
      <c r="SB1087" s="730"/>
    </row>
    <row r="1088" spans="1:496" s="661" customFormat="1">
      <c r="A1088" s="660"/>
      <c r="I1088" s="660"/>
      <c r="SB1088" s="730"/>
    </row>
    <row r="1089" spans="1:496" s="661" customFormat="1">
      <c r="A1089" s="660"/>
      <c r="I1089" s="660"/>
      <c r="SB1089" s="730"/>
    </row>
    <row r="1090" spans="1:496" s="661" customFormat="1">
      <c r="A1090" s="660"/>
      <c r="I1090" s="660"/>
      <c r="SB1090" s="730"/>
    </row>
    <row r="1091" spans="1:496" s="661" customFormat="1">
      <c r="A1091" s="660"/>
      <c r="I1091" s="660"/>
      <c r="SB1091" s="730"/>
    </row>
    <row r="1092" spans="1:496" s="661" customFormat="1">
      <c r="A1092" s="660"/>
      <c r="I1092" s="660"/>
      <c r="SB1092" s="730"/>
    </row>
    <row r="1093" spans="1:496" s="661" customFormat="1">
      <c r="A1093" s="660"/>
      <c r="I1093" s="660"/>
      <c r="SB1093" s="730"/>
    </row>
    <row r="1094" spans="1:496" s="661" customFormat="1">
      <c r="A1094" s="660"/>
      <c r="I1094" s="660"/>
      <c r="SB1094" s="730"/>
    </row>
    <row r="1095" spans="1:496" s="661" customFormat="1">
      <c r="A1095" s="660"/>
      <c r="I1095" s="660"/>
      <c r="SB1095" s="730"/>
    </row>
    <row r="1096" spans="1:496" s="661" customFormat="1">
      <c r="A1096" s="660"/>
      <c r="I1096" s="660"/>
      <c r="SB1096" s="730"/>
    </row>
    <row r="1097" spans="1:496" s="661" customFormat="1">
      <c r="A1097" s="660"/>
      <c r="I1097" s="660"/>
      <c r="SB1097" s="730"/>
    </row>
    <row r="1098" spans="1:496" s="661" customFormat="1">
      <c r="A1098" s="660"/>
      <c r="I1098" s="660"/>
      <c r="SB1098" s="730"/>
    </row>
    <row r="1099" spans="1:496" s="661" customFormat="1">
      <c r="A1099" s="660"/>
      <c r="I1099" s="660"/>
      <c r="SB1099" s="730"/>
    </row>
    <row r="1100" spans="1:496" s="661" customFormat="1">
      <c r="A1100" s="660"/>
      <c r="I1100" s="660"/>
      <c r="SB1100" s="730"/>
    </row>
    <row r="1101" spans="1:496" s="661" customFormat="1">
      <c r="A1101" s="660"/>
      <c r="I1101" s="660"/>
      <c r="SB1101" s="730"/>
    </row>
    <row r="1102" spans="1:496" s="661" customFormat="1">
      <c r="A1102" s="660"/>
      <c r="I1102" s="660"/>
      <c r="SB1102" s="730"/>
    </row>
    <row r="1103" spans="1:496" s="661" customFormat="1">
      <c r="A1103" s="660"/>
      <c r="I1103" s="660"/>
      <c r="SB1103" s="730"/>
    </row>
    <row r="1104" spans="1:496" s="661" customFormat="1">
      <c r="A1104" s="660"/>
      <c r="I1104" s="660"/>
      <c r="SB1104" s="730"/>
    </row>
    <row r="1105" spans="1:496" s="661" customFormat="1">
      <c r="A1105" s="660"/>
      <c r="I1105" s="660"/>
      <c r="SB1105" s="730"/>
    </row>
    <row r="1106" spans="1:496" s="661" customFormat="1">
      <c r="A1106" s="660"/>
      <c r="I1106" s="660"/>
      <c r="SB1106" s="730"/>
    </row>
    <row r="1107" spans="1:496" s="661" customFormat="1">
      <c r="A1107" s="660"/>
      <c r="I1107" s="660"/>
      <c r="SB1107" s="730"/>
    </row>
    <row r="1108" spans="1:496" s="661" customFormat="1">
      <c r="A1108" s="660"/>
      <c r="I1108" s="660"/>
      <c r="SB1108" s="730"/>
    </row>
    <row r="1109" spans="1:496" s="661" customFormat="1">
      <c r="A1109" s="660"/>
      <c r="I1109" s="660"/>
      <c r="SB1109" s="730"/>
    </row>
    <row r="1110" spans="1:496" s="661" customFormat="1">
      <c r="A1110" s="660"/>
      <c r="I1110" s="660"/>
      <c r="SB1110" s="730"/>
    </row>
    <row r="1111" spans="1:496" s="661" customFormat="1">
      <c r="A1111" s="660"/>
      <c r="I1111" s="660"/>
      <c r="SB1111" s="730"/>
    </row>
    <row r="1112" spans="1:496" s="661" customFormat="1">
      <c r="A1112" s="660"/>
      <c r="I1112" s="660"/>
      <c r="SB1112" s="730"/>
    </row>
    <row r="1113" spans="1:496" s="661" customFormat="1">
      <c r="A1113" s="660"/>
      <c r="I1113" s="660"/>
      <c r="SB1113" s="730"/>
    </row>
    <row r="1114" spans="1:496" s="661" customFormat="1">
      <c r="A1114" s="660"/>
      <c r="I1114" s="660"/>
      <c r="SB1114" s="730"/>
    </row>
    <row r="1115" spans="1:496" s="661" customFormat="1">
      <c r="A1115" s="660"/>
      <c r="I1115" s="660"/>
      <c r="SB1115" s="730"/>
    </row>
    <row r="1116" spans="1:496" s="661" customFormat="1">
      <c r="A1116" s="660"/>
      <c r="I1116" s="660"/>
      <c r="SB1116" s="730"/>
    </row>
    <row r="1117" spans="1:496" s="661" customFormat="1">
      <c r="A1117" s="660"/>
      <c r="I1117" s="660"/>
      <c r="SB1117" s="730"/>
    </row>
    <row r="1118" spans="1:496" s="661" customFormat="1">
      <c r="A1118" s="660"/>
      <c r="I1118" s="660"/>
      <c r="SB1118" s="730"/>
    </row>
    <row r="1119" spans="1:496" s="661" customFormat="1">
      <c r="A1119" s="660"/>
      <c r="I1119" s="660"/>
      <c r="SB1119" s="730"/>
    </row>
    <row r="1120" spans="1:496" s="661" customFormat="1">
      <c r="A1120" s="660"/>
      <c r="I1120" s="660"/>
      <c r="SB1120" s="730"/>
    </row>
    <row r="1121" spans="1:496" s="661" customFormat="1">
      <c r="A1121" s="660"/>
      <c r="I1121" s="660"/>
      <c r="SB1121" s="730"/>
    </row>
    <row r="1122" spans="1:496" s="661" customFormat="1">
      <c r="A1122" s="660"/>
      <c r="I1122" s="660"/>
      <c r="SB1122" s="730"/>
    </row>
    <row r="1123" spans="1:496" s="661" customFormat="1">
      <c r="A1123" s="660"/>
      <c r="I1123" s="660"/>
      <c r="SB1123" s="730"/>
    </row>
    <row r="1124" spans="1:496" s="661" customFormat="1">
      <c r="A1124" s="660"/>
      <c r="I1124" s="660"/>
      <c r="SB1124" s="730"/>
    </row>
    <row r="1125" spans="1:496" s="661" customFormat="1">
      <c r="A1125" s="660"/>
      <c r="I1125" s="660"/>
      <c r="SB1125" s="730"/>
    </row>
    <row r="1126" spans="1:496" s="661" customFormat="1">
      <c r="A1126" s="660"/>
      <c r="I1126" s="660"/>
      <c r="SB1126" s="730"/>
    </row>
    <row r="1127" spans="1:496" s="661" customFormat="1">
      <c r="A1127" s="660"/>
      <c r="I1127" s="660"/>
      <c r="SB1127" s="730"/>
    </row>
    <row r="1128" spans="1:496" s="661" customFormat="1">
      <c r="A1128" s="660"/>
      <c r="I1128" s="660"/>
      <c r="SB1128" s="730"/>
    </row>
    <row r="1129" spans="1:496" s="661" customFormat="1">
      <c r="A1129" s="660"/>
      <c r="I1129" s="660"/>
      <c r="SB1129" s="730"/>
    </row>
    <row r="1130" spans="1:496" s="661" customFormat="1">
      <c r="A1130" s="660"/>
      <c r="I1130" s="660"/>
      <c r="SB1130" s="730"/>
    </row>
    <row r="1131" spans="1:496" s="661" customFormat="1">
      <c r="A1131" s="660"/>
      <c r="I1131" s="660"/>
      <c r="SB1131" s="730"/>
    </row>
    <row r="1132" spans="1:496" s="661" customFormat="1">
      <c r="A1132" s="660"/>
      <c r="I1132" s="660"/>
      <c r="SB1132" s="730"/>
    </row>
    <row r="1133" spans="1:496" s="661" customFormat="1">
      <c r="A1133" s="660"/>
      <c r="I1133" s="660"/>
      <c r="SB1133" s="730"/>
    </row>
    <row r="1134" spans="1:496" s="661" customFormat="1">
      <c r="A1134" s="660"/>
      <c r="I1134" s="660"/>
      <c r="SB1134" s="730"/>
    </row>
    <row r="1135" spans="1:496" s="661" customFormat="1">
      <c r="A1135" s="660"/>
      <c r="I1135" s="660"/>
      <c r="SB1135" s="730"/>
    </row>
    <row r="1136" spans="1:496" s="661" customFormat="1">
      <c r="A1136" s="660"/>
      <c r="I1136" s="660"/>
      <c r="SB1136" s="730"/>
    </row>
    <row r="1137" spans="1:496" s="661" customFormat="1">
      <c r="A1137" s="660"/>
      <c r="I1137" s="660"/>
      <c r="SB1137" s="730"/>
    </row>
    <row r="1138" spans="1:496" s="661" customFormat="1">
      <c r="A1138" s="660"/>
      <c r="I1138" s="660"/>
      <c r="SB1138" s="730"/>
    </row>
    <row r="1139" spans="1:496" s="661" customFormat="1">
      <c r="A1139" s="660"/>
      <c r="I1139" s="660"/>
      <c r="SB1139" s="730"/>
    </row>
    <row r="1140" spans="1:496" s="661" customFormat="1">
      <c r="A1140" s="660"/>
      <c r="I1140" s="660"/>
      <c r="SB1140" s="730"/>
    </row>
    <row r="1141" spans="1:496" s="661" customFormat="1">
      <c r="A1141" s="660"/>
      <c r="I1141" s="660"/>
      <c r="SB1141" s="730"/>
    </row>
    <row r="1142" spans="1:496" s="661" customFormat="1">
      <c r="A1142" s="660"/>
      <c r="I1142" s="660"/>
      <c r="SB1142" s="730"/>
    </row>
    <row r="1143" spans="1:496" s="661" customFormat="1">
      <c r="A1143" s="660"/>
      <c r="I1143" s="660"/>
      <c r="SB1143" s="730"/>
    </row>
    <row r="1144" spans="1:496" s="661" customFormat="1">
      <c r="A1144" s="660"/>
      <c r="I1144" s="660"/>
      <c r="SB1144" s="730"/>
    </row>
    <row r="1145" spans="1:496" s="661" customFormat="1">
      <c r="A1145" s="660"/>
      <c r="I1145" s="660"/>
      <c r="SB1145" s="730"/>
    </row>
    <row r="1146" spans="1:496" s="661" customFormat="1">
      <c r="A1146" s="660"/>
      <c r="I1146" s="660"/>
      <c r="SB1146" s="730"/>
    </row>
    <row r="1147" spans="1:496" s="661" customFormat="1">
      <c r="A1147" s="660"/>
      <c r="I1147" s="660"/>
      <c r="SB1147" s="730"/>
    </row>
    <row r="1148" spans="1:496" s="661" customFormat="1">
      <c r="A1148" s="660"/>
      <c r="I1148" s="660"/>
      <c r="SB1148" s="730"/>
    </row>
    <row r="1149" spans="1:496" s="661" customFormat="1">
      <c r="A1149" s="660"/>
      <c r="I1149" s="660"/>
      <c r="SB1149" s="730"/>
    </row>
    <row r="1150" spans="1:496" s="661" customFormat="1">
      <c r="A1150" s="660"/>
      <c r="I1150" s="660"/>
      <c r="SB1150" s="730"/>
    </row>
    <row r="1151" spans="1:496" s="661" customFormat="1">
      <c r="A1151" s="660"/>
      <c r="I1151" s="660"/>
      <c r="SB1151" s="730"/>
    </row>
    <row r="1152" spans="1:496" s="661" customFormat="1">
      <c r="A1152" s="660"/>
      <c r="I1152" s="660"/>
      <c r="SB1152" s="730"/>
    </row>
    <row r="1153" spans="1:496" s="661" customFormat="1">
      <c r="A1153" s="660"/>
      <c r="I1153" s="660"/>
      <c r="SB1153" s="730"/>
    </row>
    <row r="1154" spans="1:496" s="661" customFormat="1">
      <c r="A1154" s="660"/>
      <c r="I1154" s="660"/>
      <c r="SB1154" s="730"/>
    </row>
    <row r="1155" spans="1:496" s="661" customFormat="1">
      <c r="A1155" s="660"/>
      <c r="I1155" s="660"/>
      <c r="SB1155" s="730"/>
    </row>
    <row r="1156" spans="1:496" s="661" customFormat="1">
      <c r="A1156" s="660"/>
      <c r="I1156" s="660"/>
      <c r="SB1156" s="730"/>
    </row>
    <row r="1157" spans="1:496" s="661" customFormat="1">
      <c r="A1157" s="660"/>
      <c r="I1157" s="660"/>
      <c r="SB1157" s="730"/>
    </row>
    <row r="1158" spans="1:496" s="661" customFormat="1">
      <c r="A1158" s="660"/>
      <c r="I1158" s="660"/>
      <c r="SB1158" s="730"/>
    </row>
    <row r="1159" spans="1:496" s="661" customFormat="1">
      <c r="A1159" s="660"/>
      <c r="I1159" s="660"/>
      <c r="SB1159" s="730"/>
    </row>
    <row r="1160" spans="1:496" s="661" customFormat="1">
      <c r="A1160" s="660"/>
      <c r="I1160" s="660"/>
      <c r="SB1160" s="730"/>
    </row>
    <row r="1161" spans="1:496" s="661" customFormat="1">
      <c r="A1161" s="660"/>
      <c r="I1161" s="660"/>
      <c r="SB1161" s="730"/>
    </row>
    <row r="1162" spans="1:496" s="661" customFormat="1">
      <c r="A1162" s="660"/>
      <c r="I1162" s="660"/>
      <c r="SB1162" s="730"/>
    </row>
    <row r="1163" spans="1:496" s="661" customFormat="1">
      <c r="A1163" s="660"/>
      <c r="I1163" s="660"/>
      <c r="SB1163" s="730"/>
    </row>
    <row r="1164" spans="1:496" s="661" customFormat="1">
      <c r="A1164" s="660"/>
      <c r="I1164" s="660"/>
      <c r="SB1164" s="730"/>
    </row>
    <row r="1165" spans="1:496" s="661" customFormat="1">
      <c r="A1165" s="660"/>
      <c r="I1165" s="660"/>
      <c r="SB1165" s="730"/>
    </row>
    <row r="1166" spans="1:496" s="661" customFormat="1">
      <c r="A1166" s="660"/>
      <c r="I1166" s="660"/>
      <c r="SB1166" s="730"/>
    </row>
    <row r="1167" spans="1:496" s="661" customFormat="1">
      <c r="A1167" s="660"/>
      <c r="I1167" s="660"/>
      <c r="SB1167" s="730"/>
    </row>
    <row r="1168" spans="1:496" s="661" customFormat="1">
      <c r="A1168" s="660"/>
      <c r="I1168" s="660"/>
      <c r="SB1168" s="730"/>
    </row>
    <row r="1169" spans="1:496" s="661" customFormat="1">
      <c r="A1169" s="660"/>
      <c r="I1169" s="660"/>
      <c r="SB1169" s="730"/>
    </row>
    <row r="1170" spans="1:496" s="661" customFormat="1">
      <c r="A1170" s="660"/>
      <c r="I1170" s="660"/>
      <c r="SB1170" s="730"/>
    </row>
    <row r="1171" spans="1:496" s="661" customFormat="1">
      <c r="A1171" s="660"/>
      <c r="I1171" s="660"/>
      <c r="SB1171" s="730"/>
    </row>
    <row r="1172" spans="1:496" s="661" customFormat="1">
      <c r="A1172" s="660"/>
      <c r="I1172" s="660"/>
      <c r="SB1172" s="730"/>
    </row>
    <row r="1173" spans="1:496" s="661" customFormat="1">
      <c r="A1173" s="660"/>
      <c r="I1173" s="660"/>
      <c r="SB1173" s="730"/>
    </row>
    <row r="1174" spans="1:496" s="661" customFormat="1">
      <c r="A1174" s="660"/>
      <c r="I1174" s="660"/>
      <c r="SB1174" s="730"/>
    </row>
    <row r="1175" spans="1:496" s="661" customFormat="1">
      <c r="A1175" s="660"/>
      <c r="I1175" s="660"/>
      <c r="SB1175" s="730"/>
    </row>
    <row r="1176" spans="1:496" s="661" customFormat="1">
      <c r="A1176" s="660"/>
      <c r="I1176" s="660"/>
      <c r="SB1176" s="730"/>
    </row>
    <row r="1177" spans="1:496" s="661" customFormat="1">
      <c r="A1177" s="660"/>
      <c r="I1177" s="660"/>
      <c r="SB1177" s="730"/>
    </row>
    <row r="1178" spans="1:496" s="661" customFormat="1">
      <c r="A1178" s="660"/>
      <c r="I1178" s="660"/>
      <c r="SB1178" s="730"/>
    </row>
    <row r="1179" spans="1:496" s="661" customFormat="1">
      <c r="A1179" s="660"/>
      <c r="I1179" s="660"/>
      <c r="SB1179" s="730"/>
    </row>
    <row r="1180" spans="1:496" s="661" customFormat="1">
      <c r="A1180" s="660"/>
      <c r="I1180" s="660"/>
      <c r="SB1180" s="730"/>
    </row>
    <row r="1181" spans="1:496" s="661" customFormat="1">
      <c r="A1181" s="660"/>
      <c r="I1181" s="660"/>
      <c r="SB1181" s="730"/>
    </row>
    <row r="1182" spans="1:496" s="661" customFormat="1">
      <c r="A1182" s="660"/>
      <c r="I1182" s="660"/>
      <c r="SB1182" s="730"/>
    </row>
    <row r="1183" spans="1:496" s="661" customFormat="1">
      <c r="A1183" s="660"/>
      <c r="I1183" s="660"/>
      <c r="SB1183" s="730"/>
    </row>
    <row r="1184" spans="1:496" s="661" customFormat="1">
      <c r="A1184" s="660"/>
      <c r="I1184" s="660"/>
      <c r="SB1184" s="730"/>
    </row>
    <row r="1185" spans="1:496" s="661" customFormat="1">
      <c r="A1185" s="660"/>
      <c r="I1185" s="660"/>
      <c r="SB1185" s="730"/>
    </row>
    <row r="1186" spans="1:496" s="661" customFormat="1">
      <c r="A1186" s="660"/>
      <c r="I1186" s="660"/>
      <c r="SB1186" s="730"/>
    </row>
    <row r="1187" spans="1:496" s="661" customFormat="1">
      <c r="A1187" s="660"/>
      <c r="I1187" s="660"/>
      <c r="SB1187" s="730"/>
    </row>
    <row r="1188" spans="1:496" s="661" customFormat="1">
      <c r="A1188" s="660"/>
      <c r="I1188" s="660"/>
      <c r="SB1188" s="730"/>
    </row>
    <row r="1189" spans="1:496" s="661" customFormat="1">
      <c r="A1189" s="660"/>
      <c r="I1189" s="660"/>
      <c r="SB1189" s="730"/>
    </row>
    <row r="1190" spans="1:496" s="661" customFormat="1">
      <c r="A1190" s="660"/>
      <c r="I1190" s="660"/>
      <c r="SB1190" s="730"/>
    </row>
    <row r="1191" spans="1:496" s="661" customFormat="1">
      <c r="A1191" s="660"/>
      <c r="I1191" s="660"/>
      <c r="SB1191" s="730"/>
    </row>
    <row r="1192" spans="1:496" s="661" customFormat="1">
      <c r="A1192" s="660"/>
      <c r="I1192" s="660"/>
      <c r="SB1192" s="730"/>
    </row>
    <row r="1193" spans="1:496" s="661" customFormat="1">
      <c r="A1193" s="660"/>
      <c r="I1193" s="660"/>
      <c r="SB1193" s="730"/>
    </row>
    <row r="1194" spans="1:496" s="661" customFormat="1">
      <c r="A1194" s="660"/>
      <c r="I1194" s="660"/>
      <c r="SB1194" s="730"/>
    </row>
    <row r="1195" spans="1:496" s="661" customFormat="1">
      <c r="A1195" s="660"/>
      <c r="I1195" s="660"/>
      <c r="SB1195" s="730"/>
    </row>
    <row r="1196" spans="1:496" s="661" customFormat="1">
      <c r="A1196" s="660"/>
      <c r="I1196" s="660"/>
      <c r="SB1196" s="730"/>
    </row>
    <row r="1197" spans="1:496" s="661" customFormat="1">
      <c r="A1197" s="660"/>
      <c r="I1197" s="660"/>
      <c r="SB1197" s="730"/>
    </row>
    <row r="1198" spans="1:496" s="661" customFormat="1">
      <c r="A1198" s="660"/>
      <c r="I1198" s="660"/>
      <c r="SB1198" s="730"/>
    </row>
    <row r="1199" spans="1:496" s="661" customFormat="1">
      <c r="A1199" s="660"/>
      <c r="I1199" s="660"/>
      <c r="SB1199" s="730"/>
    </row>
    <row r="1200" spans="1:496" s="661" customFormat="1">
      <c r="A1200" s="660"/>
      <c r="I1200" s="660"/>
      <c r="SB1200" s="730"/>
    </row>
    <row r="1201" spans="1:496" s="661" customFormat="1">
      <c r="A1201" s="660"/>
      <c r="I1201" s="660"/>
      <c r="SB1201" s="730"/>
    </row>
    <row r="1202" spans="1:496" s="661" customFormat="1">
      <c r="A1202" s="660"/>
      <c r="I1202" s="660"/>
      <c r="SB1202" s="730"/>
    </row>
    <row r="1203" spans="1:496" s="661" customFormat="1">
      <c r="A1203" s="660"/>
      <c r="I1203" s="660"/>
      <c r="SB1203" s="730"/>
    </row>
    <row r="1204" spans="1:496" s="661" customFormat="1">
      <c r="A1204" s="660"/>
      <c r="I1204" s="660"/>
      <c r="SB1204" s="730"/>
    </row>
    <row r="1205" spans="1:496" s="661" customFormat="1">
      <c r="A1205" s="660"/>
      <c r="I1205" s="660"/>
      <c r="SB1205" s="730"/>
    </row>
    <row r="1206" spans="1:496" s="661" customFormat="1">
      <c r="A1206" s="660"/>
      <c r="I1206" s="660"/>
      <c r="SB1206" s="730"/>
    </row>
    <row r="1207" spans="1:496" s="661" customFormat="1">
      <c r="A1207" s="660"/>
      <c r="I1207" s="660"/>
      <c r="SB1207" s="730"/>
    </row>
    <row r="1208" spans="1:496" s="661" customFormat="1">
      <c r="A1208" s="660"/>
      <c r="I1208" s="660"/>
      <c r="SB1208" s="730"/>
    </row>
    <row r="1209" spans="1:496" s="661" customFormat="1">
      <c r="A1209" s="660"/>
      <c r="I1209" s="660"/>
      <c r="SB1209" s="730"/>
    </row>
    <row r="1210" spans="1:496" s="661" customFormat="1">
      <c r="A1210" s="660"/>
      <c r="I1210" s="660"/>
      <c r="SB1210" s="730"/>
    </row>
    <row r="1211" spans="1:496" s="661" customFormat="1">
      <c r="A1211" s="660"/>
      <c r="I1211" s="660"/>
      <c r="SB1211" s="730"/>
    </row>
    <row r="1212" spans="1:496" s="661" customFormat="1">
      <c r="A1212" s="660"/>
      <c r="I1212" s="660"/>
      <c r="SB1212" s="730"/>
    </row>
    <row r="1213" spans="1:496" s="661" customFormat="1">
      <c r="A1213" s="660"/>
      <c r="I1213" s="660"/>
      <c r="SB1213" s="730"/>
    </row>
    <row r="1214" spans="1:496" s="661" customFormat="1">
      <c r="A1214" s="660"/>
      <c r="I1214" s="660"/>
      <c r="SB1214" s="730"/>
    </row>
    <row r="1215" spans="1:496" s="661" customFormat="1">
      <c r="A1215" s="660"/>
      <c r="I1215" s="660"/>
      <c r="SB1215" s="730"/>
    </row>
    <row r="1216" spans="1:496" s="661" customFormat="1">
      <c r="A1216" s="660"/>
      <c r="I1216" s="660"/>
      <c r="SB1216" s="730"/>
    </row>
    <row r="1217" spans="1:496" s="661" customFormat="1">
      <c r="A1217" s="660"/>
      <c r="I1217" s="660"/>
      <c r="SB1217" s="730"/>
    </row>
    <row r="1218" spans="1:496" s="661" customFormat="1">
      <c r="A1218" s="660"/>
      <c r="I1218" s="660"/>
      <c r="SB1218" s="730"/>
    </row>
    <row r="1219" spans="1:496" s="661" customFormat="1">
      <c r="A1219" s="660"/>
      <c r="I1219" s="660"/>
      <c r="SB1219" s="730"/>
    </row>
    <row r="1220" spans="1:496" s="661" customFormat="1">
      <c r="A1220" s="660"/>
      <c r="I1220" s="660"/>
      <c r="SB1220" s="730"/>
    </row>
    <row r="1221" spans="1:496" s="661" customFormat="1">
      <c r="A1221" s="660"/>
      <c r="I1221" s="660"/>
      <c r="SB1221" s="730"/>
    </row>
    <row r="1222" spans="1:496" s="661" customFormat="1">
      <c r="A1222" s="660"/>
      <c r="I1222" s="660"/>
      <c r="SB1222" s="730"/>
    </row>
    <row r="1223" spans="1:496" s="661" customFormat="1">
      <c r="A1223" s="660"/>
      <c r="I1223" s="660"/>
      <c r="SB1223" s="730"/>
    </row>
    <row r="1224" spans="1:496" s="661" customFormat="1">
      <c r="A1224" s="660"/>
      <c r="I1224" s="660"/>
      <c r="SB1224" s="730"/>
    </row>
    <row r="1225" spans="1:496" s="661" customFormat="1">
      <c r="A1225" s="660"/>
      <c r="I1225" s="660"/>
      <c r="SB1225" s="730"/>
    </row>
    <row r="1226" spans="1:496" s="661" customFormat="1">
      <c r="A1226" s="660"/>
      <c r="I1226" s="660"/>
      <c r="SB1226" s="730"/>
    </row>
    <row r="1227" spans="1:496" s="661" customFormat="1">
      <c r="A1227" s="660"/>
      <c r="I1227" s="660"/>
      <c r="SB1227" s="730"/>
    </row>
    <row r="1228" spans="1:496" s="661" customFormat="1">
      <c r="A1228" s="660"/>
      <c r="I1228" s="660"/>
      <c r="SB1228" s="730"/>
    </row>
    <row r="1229" spans="1:496" s="661" customFormat="1">
      <c r="A1229" s="660"/>
      <c r="I1229" s="660"/>
      <c r="SB1229" s="730"/>
    </row>
    <row r="1230" spans="1:496" s="661" customFormat="1">
      <c r="A1230" s="660"/>
      <c r="I1230" s="660"/>
      <c r="SB1230" s="730"/>
    </row>
    <row r="1231" spans="1:496" s="661" customFormat="1">
      <c r="A1231" s="660"/>
      <c r="I1231" s="660"/>
      <c r="SB1231" s="730"/>
    </row>
    <row r="1232" spans="1:496" s="661" customFormat="1">
      <c r="A1232" s="660"/>
      <c r="I1232" s="660"/>
      <c r="SB1232" s="730"/>
    </row>
    <row r="1233" spans="1:496" s="661" customFormat="1">
      <c r="A1233" s="660"/>
      <c r="I1233" s="660"/>
      <c r="SB1233" s="730"/>
    </row>
    <row r="1234" spans="1:496" s="661" customFormat="1">
      <c r="A1234" s="660"/>
      <c r="I1234" s="660"/>
      <c r="SB1234" s="730"/>
    </row>
    <row r="1235" spans="1:496" s="661" customFormat="1">
      <c r="A1235" s="660"/>
      <c r="I1235" s="660"/>
      <c r="SB1235" s="730"/>
    </row>
    <row r="1236" spans="1:496" s="661" customFormat="1">
      <c r="A1236" s="660"/>
      <c r="I1236" s="660"/>
      <c r="SB1236" s="730"/>
    </row>
    <row r="1237" spans="1:496" s="661" customFormat="1">
      <c r="A1237" s="660"/>
      <c r="I1237" s="660"/>
      <c r="SB1237" s="730"/>
    </row>
    <row r="1238" spans="1:496" s="661" customFormat="1">
      <c r="A1238" s="660"/>
      <c r="I1238" s="660"/>
      <c r="SB1238" s="730"/>
    </row>
    <row r="1239" spans="1:496" s="661" customFormat="1">
      <c r="A1239" s="660"/>
      <c r="I1239" s="660"/>
      <c r="SB1239" s="730"/>
    </row>
    <row r="1240" spans="1:496" s="661" customFormat="1">
      <c r="A1240" s="660"/>
      <c r="I1240" s="660"/>
      <c r="SB1240" s="730"/>
    </row>
    <row r="1241" spans="1:496" s="661" customFormat="1">
      <c r="A1241" s="660"/>
      <c r="I1241" s="660"/>
      <c r="SB1241" s="730"/>
    </row>
    <row r="1242" spans="1:496" s="661" customFormat="1">
      <c r="A1242" s="660"/>
      <c r="I1242" s="660"/>
      <c r="SB1242" s="730"/>
    </row>
    <row r="1243" spans="1:496" s="661" customFormat="1">
      <c r="A1243" s="660"/>
      <c r="I1243" s="660"/>
      <c r="SB1243" s="730"/>
    </row>
    <row r="1244" spans="1:496" s="661" customFormat="1">
      <c r="A1244" s="660"/>
      <c r="I1244" s="660"/>
      <c r="SB1244" s="730"/>
    </row>
    <row r="1245" spans="1:496" s="661" customFormat="1">
      <c r="A1245" s="660"/>
      <c r="I1245" s="660"/>
      <c r="SB1245" s="730"/>
    </row>
    <row r="1246" spans="1:496" s="661" customFormat="1">
      <c r="A1246" s="660"/>
      <c r="I1246" s="660"/>
      <c r="SB1246" s="730"/>
    </row>
    <row r="1247" spans="1:496" s="661" customFormat="1">
      <c r="A1247" s="660"/>
      <c r="I1247" s="660"/>
      <c r="SB1247" s="730"/>
    </row>
    <row r="1248" spans="1:496" s="661" customFormat="1">
      <c r="A1248" s="660"/>
      <c r="I1248" s="660"/>
      <c r="SB1248" s="730"/>
    </row>
    <row r="1249" spans="1:496" s="661" customFormat="1">
      <c r="A1249" s="660"/>
      <c r="I1249" s="660"/>
      <c r="SB1249" s="730"/>
    </row>
    <row r="1250" spans="1:496" s="661" customFormat="1">
      <c r="A1250" s="660"/>
      <c r="I1250" s="660"/>
      <c r="SB1250" s="730"/>
    </row>
    <row r="1251" spans="1:496" s="661" customFormat="1">
      <c r="A1251" s="660"/>
      <c r="I1251" s="660"/>
      <c r="SB1251" s="730"/>
    </row>
    <row r="1252" spans="1:496" s="661" customFormat="1">
      <c r="A1252" s="660"/>
      <c r="I1252" s="660"/>
      <c r="SB1252" s="730"/>
    </row>
    <row r="1253" spans="1:496" s="661" customFormat="1">
      <c r="A1253" s="660"/>
      <c r="I1253" s="660"/>
      <c r="SB1253" s="730"/>
    </row>
    <row r="1254" spans="1:496" s="661" customFormat="1">
      <c r="A1254" s="660"/>
      <c r="I1254" s="660"/>
      <c r="SB1254" s="730"/>
    </row>
    <row r="1255" spans="1:496" s="661" customFormat="1">
      <c r="A1255" s="660"/>
      <c r="I1255" s="660"/>
      <c r="SB1255" s="730"/>
    </row>
    <row r="1256" spans="1:496" s="661" customFormat="1">
      <c r="A1256" s="660"/>
      <c r="I1256" s="660"/>
      <c r="SB1256" s="730"/>
    </row>
    <row r="1257" spans="1:496" s="661" customFormat="1">
      <c r="A1257" s="660"/>
      <c r="I1257" s="660"/>
      <c r="SB1257" s="730"/>
    </row>
    <row r="1258" spans="1:496" s="661" customFormat="1">
      <c r="A1258" s="660"/>
      <c r="I1258" s="660"/>
      <c r="SB1258" s="730"/>
    </row>
    <row r="1259" spans="1:496" s="661" customFormat="1">
      <c r="A1259" s="660"/>
      <c r="I1259" s="660"/>
      <c r="SB1259" s="730"/>
    </row>
    <row r="1260" spans="1:496" s="661" customFormat="1">
      <c r="A1260" s="660"/>
      <c r="I1260" s="660"/>
      <c r="SB1260" s="730"/>
    </row>
    <row r="1261" spans="1:496" s="661" customFormat="1">
      <c r="A1261" s="660"/>
      <c r="I1261" s="660"/>
      <c r="SB1261" s="730"/>
    </row>
    <row r="1262" spans="1:496" s="661" customFormat="1">
      <c r="A1262" s="660"/>
      <c r="I1262" s="660"/>
      <c r="SB1262" s="730"/>
    </row>
    <row r="1263" spans="1:496" s="661" customFormat="1">
      <c r="A1263" s="660"/>
      <c r="I1263" s="660"/>
      <c r="SB1263" s="730"/>
    </row>
    <row r="1264" spans="1:496" s="661" customFormat="1">
      <c r="A1264" s="660"/>
      <c r="I1264" s="660"/>
      <c r="SB1264" s="730"/>
    </row>
    <row r="1265" spans="1:496" s="661" customFormat="1">
      <c r="A1265" s="660"/>
      <c r="I1265" s="660"/>
      <c r="SB1265" s="730"/>
    </row>
    <row r="1266" spans="1:496" s="661" customFormat="1">
      <c r="A1266" s="660"/>
      <c r="I1266" s="660"/>
      <c r="SB1266" s="730"/>
    </row>
    <row r="1267" spans="1:496" s="661" customFormat="1">
      <c r="A1267" s="660"/>
      <c r="I1267" s="660"/>
      <c r="SB1267" s="730"/>
    </row>
    <row r="1268" spans="1:496" s="661" customFormat="1">
      <c r="A1268" s="660"/>
      <c r="I1268" s="660"/>
      <c r="SB1268" s="730"/>
    </row>
    <row r="1269" spans="1:496" s="661" customFormat="1">
      <c r="A1269" s="660"/>
      <c r="I1269" s="660"/>
      <c r="SB1269" s="730"/>
    </row>
    <row r="1270" spans="1:496" s="661" customFormat="1">
      <c r="A1270" s="660"/>
      <c r="I1270" s="660"/>
      <c r="SB1270" s="730"/>
    </row>
    <row r="1271" spans="1:496" s="661" customFormat="1">
      <c r="A1271" s="660"/>
      <c r="I1271" s="660"/>
      <c r="SB1271" s="730"/>
    </row>
    <row r="1272" spans="1:496" s="661" customFormat="1">
      <c r="A1272" s="660"/>
      <c r="I1272" s="660"/>
      <c r="SB1272" s="730"/>
    </row>
    <row r="1273" spans="1:496" s="661" customFormat="1">
      <c r="A1273" s="660"/>
      <c r="I1273" s="660"/>
      <c r="SB1273" s="730"/>
    </row>
    <row r="1274" spans="1:496" s="661" customFormat="1">
      <c r="A1274" s="660"/>
      <c r="I1274" s="660"/>
      <c r="SB1274" s="730"/>
    </row>
    <row r="1275" spans="1:496" s="661" customFormat="1">
      <c r="A1275" s="660"/>
      <c r="I1275" s="660"/>
      <c r="SB1275" s="730"/>
    </row>
    <row r="1276" spans="1:496" s="661" customFormat="1">
      <c r="A1276" s="660"/>
      <c r="I1276" s="660"/>
      <c r="SB1276" s="730"/>
    </row>
    <row r="1277" spans="1:496" s="661" customFormat="1">
      <c r="A1277" s="660"/>
      <c r="I1277" s="660"/>
      <c r="SB1277" s="730"/>
    </row>
    <row r="1278" spans="1:496" s="661" customFormat="1">
      <c r="A1278" s="660"/>
      <c r="I1278" s="660"/>
      <c r="SB1278" s="730"/>
    </row>
    <row r="1279" spans="1:496" s="661" customFormat="1">
      <c r="A1279" s="660"/>
      <c r="I1279" s="660"/>
      <c r="SB1279" s="730"/>
    </row>
    <row r="1280" spans="1:496" s="661" customFormat="1">
      <c r="A1280" s="660"/>
      <c r="I1280" s="660"/>
      <c r="SB1280" s="730"/>
    </row>
    <row r="1281" spans="1:496" s="661" customFormat="1">
      <c r="A1281" s="660"/>
      <c r="I1281" s="660"/>
      <c r="SB1281" s="730"/>
    </row>
    <row r="1282" spans="1:496" s="661" customFormat="1">
      <c r="A1282" s="660"/>
      <c r="I1282" s="660"/>
      <c r="SB1282" s="730"/>
    </row>
    <row r="1283" spans="1:496" s="661" customFormat="1">
      <c r="A1283" s="660"/>
      <c r="I1283" s="660"/>
      <c r="SB1283" s="730"/>
    </row>
    <row r="1284" spans="1:496" s="661" customFormat="1">
      <c r="A1284" s="660"/>
      <c r="I1284" s="660"/>
      <c r="SB1284" s="730"/>
    </row>
    <row r="1285" spans="1:496" s="661" customFormat="1">
      <c r="A1285" s="660"/>
      <c r="I1285" s="660"/>
      <c r="SB1285" s="730"/>
    </row>
    <row r="1286" spans="1:496" s="661" customFormat="1">
      <c r="A1286" s="660"/>
      <c r="I1286" s="660"/>
      <c r="SB1286" s="730"/>
    </row>
    <row r="1287" spans="1:496" s="661" customFormat="1">
      <c r="A1287" s="660"/>
      <c r="I1287" s="660"/>
      <c r="SB1287" s="730"/>
    </row>
    <row r="1288" spans="1:496" s="661" customFormat="1">
      <c r="A1288" s="660"/>
      <c r="I1288" s="660"/>
      <c r="SB1288" s="730"/>
    </row>
    <row r="1289" spans="1:496" s="661" customFormat="1">
      <c r="A1289" s="660"/>
      <c r="I1289" s="660"/>
      <c r="SB1289" s="730"/>
    </row>
    <row r="1290" spans="1:496" s="661" customFormat="1">
      <c r="A1290" s="660"/>
      <c r="I1290" s="660"/>
      <c r="SB1290" s="730"/>
    </row>
    <row r="1291" spans="1:496" s="661" customFormat="1">
      <c r="A1291" s="660"/>
      <c r="I1291" s="660"/>
      <c r="SB1291" s="730"/>
    </row>
    <row r="1292" spans="1:496" s="661" customFormat="1">
      <c r="A1292" s="660"/>
      <c r="I1292" s="660"/>
      <c r="SB1292" s="730"/>
    </row>
    <row r="1293" spans="1:496" s="661" customFormat="1">
      <c r="A1293" s="660"/>
      <c r="I1293" s="660"/>
      <c r="SB1293" s="730"/>
    </row>
    <row r="1294" spans="1:496" s="661" customFormat="1">
      <c r="A1294" s="660"/>
      <c r="I1294" s="660"/>
      <c r="SB1294" s="730"/>
    </row>
    <row r="1295" spans="1:496" s="661" customFormat="1">
      <c r="A1295" s="660"/>
      <c r="I1295" s="660"/>
      <c r="SB1295" s="730"/>
    </row>
    <row r="1296" spans="1:496" s="661" customFormat="1">
      <c r="A1296" s="660"/>
      <c r="I1296" s="660"/>
      <c r="SB1296" s="730"/>
    </row>
    <row r="1297" spans="1:496" s="661" customFormat="1">
      <c r="A1297" s="660"/>
      <c r="I1297" s="660"/>
      <c r="SB1297" s="730"/>
    </row>
    <row r="1298" spans="1:496" s="661" customFormat="1">
      <c r="A1298" s="660"/>
      <c r="I1298" s="660"/>
      <c r="SB1298" s="730"/>
    </row>
    <row r="1299" spans="1:496" s="661" customFormat="1">
      <c r="A1299" s="660"/>
      <c r="I1299" s="660"/>
      <c r="SB1299" s="730"/>
    </row>
    <row r="1300" spans="1:496" s="661" customFormat="1">
      <c r="A1300" s="660"/>
      <c r="I1300" s="660"/>
      <c r="SB1300" s="730"/>
    </row>
    <row r="1301" spans="1:496" s="661" customFormat="1">
      <c r="A1301" s="660"/>
      <c r="I1301" s="660"/>
      <c r="SB1301" s="730"/>
    </row>
    <row r="1302" spans="1:496" s="661" customFormat="1">
      <c r="A1302" s="660"/>
      <c r="I1302" s="660"/>
      <c r="SB1302" s="730"/>
    </row>
    <row r="1303" spans="1:496" s="661" customFormat="1">
      <c r="A1303" s="660"/>
      <c r="I1303" s="660"/>
      <c r="SB1303" s="730"/>
    </row>
    <row r="1304" spans="1:496" s="661" customFormat="1">
      <c r="A1304" s="660"/>
      <c r="I1304" s="660"/>
      <c r="SB1304" s="730"/>
    </row>
    <row r="1305" spans="1:496" s="661" customFormat="1">
      <c r="A1305" s="660"/>
      <c r="I1305" s="660"/>
      <c r="SB1305" s="730"/>
    </row>
    <row r="1306" spans="1:496" s="661" customFormat="1">
      <c r="A1306" s="660"/>
      <c r="I1306" s="660"/>
      <c r="SB1306" s="730"/>
    </row>
    <row r="1307" spans="1:496" s="661" customFormat="1">
      <c r="A1307" s="660"/>
      <c r="I1307" s="660"/>
      <c r="SB1307" s="730"/>
    </row>
    <row r="1308" spans="1:496" s="661" customFormat="1">
      <c r="A1308" s="660"/>
      <c r="I1308" s="660"/>
      <c r="SB1308" s="730"/>
    </row>
    <row r="1309" spans="1:496" s="661" customFormat="1">
      <c r="A1309" s="660"/>
      <c r="I1309" s="660"/>
      <c r="SB1309" s="730"/>
    </row>
    <row r="1310" spans="1:496" s="661" customFormat="1">
      <c r="A1310" s="660"/>
      <c r="I1310" s="660"/>
      <c r="SB1310" s="730"/>
    </row>
    <row r="1311" spans="1:496" s="661" customFormat="1">
      <c r="A1311" s="660"/>
      <c r="I1311" s="660"/>
      <c r="SB1311" s="730"/>
    </row>
    <row r="1312" spans="1:496" s="661" customFormat="1">
      <c r="A1312" s="660"/>
      <c r="I1312" s="660"/>
      <c r="SB1312" s="730"/>
    </row>
    <row r="1313" spans="1:496" s="661" customFormat="1">
      <c r="A1313" s="660"/>
      <c r="I1313" s="660"/>
      <c r="SB1313" s="730"/>
    </row>
    <row r="1314" spans="1:496" s="661" customFormat="1">
      <c r="A1314" s="660"/>
      <c r="I1314" s="660"/>
      <c r="SB1314" s="730"/>
    </row>
    <row r="1315" spans="1:496" s="661" customFormat="1">
      <c r="A1315" s="660"/>
      <c r="I1315" s="660"/>
      <c r="SB1315" s="730"/>
    </row>
    <row r="1316" spans="1:496" s="661" customFormat="1">
      <c r="A1316" s="660"/>
      <c r="I1316" s="660"/>
      <c r="SB1316" s="730"/>
    </row>
    <row r="1317" spans="1:496" s="661" customFormat="1">
      <c r="A1317" s="660"/>
      <c r="I1317" s="660"/>
      <c r="SB1317" s="730"/>
    </row>
    <row r="1318" spans="1:496" s="661" customFormat="1">
      <c r="A1318" s="660"/>
      <c r="I1318" s="660"/>
      <c r="SB1318" s="730"/>
    </row>
    <row r="1319" spans="1:496" s="661" customFormat="1">
      <c r="A1319" s="660"/>
      <c r="I1319" s="660"/>
      <c r="SB1319" s="730"/>
    </row>
    <row r="1320" spans="1:496" s="661" customFormat="1">
      <c r="A1320" s="660"/>
      <c r="I1320" s="660"/>
      <c r="SB1320" s="730"/>
    </row>
    <row r="1321" spans="1:496" s="661" customFormat="1">
      <c r="A1321" s="660"/>
      <c r="I1321" s="660"/>
      <c r="SB1321" s="730"/>
    </row>
    <row r="1322" spans="1:496" s="661" customFormat="1">
      <c r="A1322" s="660"/>
      <c r="I1322" s="660"/>
      <c r="SB1322" s="730"/>
    </row>
    <row r="1323" spans="1:496" s="661" customFormat="1">
      <c r="A1323" s="660"/>
      <c r="I1323" s="660"/>
      <c r="SB1323" s="730"/>
    </row>
    <row r="1324" spans="1:496" s="661" customFormat="1">
      <c r="A1324" s="660"/>
      <c r="I1324" s="660"/>
      <c r="SB1324" s="730"/>
    </row>
    <row r="1325" spans="1:496" s="661" customFormat="1">
      <c r="A1325" s="660"/>
      <c r="I1325" s="660"/>
      <c r="SB1325" s="730"/>
    </row>
    <row r="1326" spans="1:496" s="661" customFormat="1">
      <c r="A1326" s="660"/>
      <c r="I1326" s="660"/>
      <c r="SB1326" s="730"/>
    </row>
    <row r="1327" spans="1:496" s="661" customFormat="1">
      <c r="A1327" s="660"/>
      <c r="I1327" s="660"/>
      <c r="SB1327" s="730"/>
    </row>
    <row r="1328" spans="1:496" s="661" customFormat="1">
      <c r="A1328" s="660"/>
      <c r="I1328" s="660"/>
      <c r="SB1328" s="730"/>
    </row>
    <row r="1329" spans="1:496" s="661" customFormat="1">
      <c r="A1329" s="660"/>
      <c r="I1329" s="660"/>
      <c r="SB1329" s="730"/>
    </row>
    <row r="1330" spans="1:496" s="661" customFormat="1">
      <c r="A1330" s="660"/>
      <c r="I1330" s="660"/>
      <c r="SB1330" s="730"/>
    </row>
    <row r="1331" spans="1:496" s="661" customFormat="1">
      <c r="A1331" s="660"/>
      <c r="I1331" s="660"/>
      <c r="SB1331" s="730"/>
    </row>
    <row r="1332" spans="1:496" s="661" customFormat="1">
      <c r="A1332" s="660"/>
      <c r="I1332" s="660"/>
      <c r="SB1332" s="730"/>
    </row>
    <row r="1333" spans="1:496" s="661" customFormat="1">
      <c r="A1333" s="660"/>
      <c r="I1333" s="660"/>
      <c r="SB1333" s="730"/>
    </row>
    <row r="1334" spans="1:496" s="661" customFormat="1">
      <c r="A1334" s="660"/>
      <c r="I1334" s="660"/>
      <c r="SB1334" s="730"/>
    </row>
    <row r="1335" spans="1:496" s="661" customFormat="1">
      <c r="A1335" s="660"/>
      <c r="I1335" s="660"/>
      <c r="SB1335" s="730"/>
    </row>
    <row r="1336" spans="1:496" s="661" customFormat="1">
      <c r="A1336" s="660"/>
      <c r="I1336" s="660"/>
      <c r="SB1336" s="730"/>
    </row>
    <row r="1337" spans="1:496" s="661" customFormat="1">
      <c r="A1337" s="660"/>
      <c r="I1337" s="660"/>
      <c r="SB1337" s="730"/>
    </row>
    <row r="1338" spans="1:496" s="661" customFormat="1">
      <c r="A1338" s="660"/>
      <c r="I1338" s="660"/>
      <c r="SB1338" s="730"/>
    </row>
    <row r="1339" spans="1:496" s="661" customFormat="1">
      <c r="A1339" s="660"/>
      <c r="I1339" s="660"/>
      <c r="SB1339" s="730"/>
    </row>
    <row r="1340" spans="1:496" s="661" customFormat="1">
      <c r="A1340" s="660"/>
      <c r="I1340" s="660"/>
      <c r="SB1340" s="730"/>
    </row>
    <row r="1341" spans="1:496" s="661" customFormat="1">
      <c r="A1341" s="660"/>
      <c r="I1341" s="660"/>
      <c r="SB1341" s="730"/>
    </row>
    <row r="1342" spans="1:496" s="661" customFormat="1">
      <c r="A1342" s="660"/>
      <c r="I1342" s="660"/>
      <c r="SB1342" s="730"/>
    </row>
    <row r="1343" spans="1:496" s="661" customFormat="1">
      <c r="A1343" s="660"/>
      <c r="I1343" s="660"/>
      <c r="SB1343" s="730"/>
    </row>
    <row r="1344" spans="1:496" s="661" customFormat="1">
      <c r="A1344" s="660"/>
      <c r="I1344" s="660"/>
      <c r="SB1344" s="730"/>
    </row>
    <row r="1345" spans="1:496" s="661" customFormat="1">
      <c r="A1345" s="660"/>
      <c r="I1345" s="660"/>
      <c r="SB1345" s="730"/>
    </row>
    <row r="1346" spans="1:496" s="661" customFormat="1">
      <c r="A1346" s="660"/>
      <c r="I1346" s="660"/>
      <c r="SB1346" s="730"/>
    </row>
    <row r="1347" spans="1:496" s="661" customFormat="1">
      <c r="A1347" s="660"/>
      <c r="I1347" s="660"/>
      <c r="SB1347" s="730"/>
    </row>
    <row r="1348" spans="1:496" s="661" customFormat="1">
      <c r="A1348" s="660"/>
      <c r="I1348" s="660"/>
      <c r="SB1348" s="730"/>
    </row>
    <row r="1349" spans="1:496" s="661" customFormat="1">
      <c r="A1349" s="660"/>
      <c r="I1349" s="660"/>
      <c r="SB1349" s="730"/>
    </row>
    <row r="1350" spans="1:496" s="661" customFormat="1">
      <c r="A1350" s="660"/>
      <c r="I1350" s="660"/>
      <c r="SB1350" s="730"/>
    </row>
    <row r="1351" spans="1:496" s="661" customFormat="1">
      <c r="A1351" s="660"/>
      <c r="I1351" s="660"/>
      <c r="SB1351" s="730"/>
    </row>
    <row r="1352" spans="1:496" s="661" customFormat="1">
      <c r="A1352" s="660"/>
      <c r="I1352" s="660"/>
      <c r="SB1352" s="730"/>
    </row>
    <row r="1353" spans="1:496" s="661" customFormat="1">
      <c r="A1353" s="660"/>
      <c r="I1353" s="660"/>
      <c r="SB1353" s="730"/>
    </row>
    <row r="1354" spans="1:496" s="661" customFormat="1">
      <c r="A1354" s="660"/>
      <c r="I1354" s="660"/>
      <c r="SB1354" s="730"/>
    </row>
    <row r="1355" spans="1:496" s="661" customFormat="1">
      <c r="A1355" s="660"/>
      <c r="I1355" s="660"/>
      <c r="SB1355" s="730"/>
    </row>
    <row r="1356" spans="1:496" s="661" customFormat="1">
      <c r="A1356" s="660"/>
      <c r="I1356" s="660"/>
      <c r="SB1356" s="730"/>
    </row>
    <row r="1357" spans="1:496" s="661" customFormat="1">
      <c r="A1357" s="660"/>
      <c r="I1357" s="660"/>
      <c r="SB1357" s="730"/>
    </row>
    <row r="1358" spans="1:496" s="661" customFormat="1">
      <c r="A1358" s="660"/>
      <c r="I1358" s="660"/>
      <c r="SB1358" s="730"/>
    </row>
    <row r="1359" spans="1:496" s="661" customFormat="1">
      <c r="A1359" s="660"/>
      <c r="I1359" s="660"/>
      <c r="SB1359" s="730"/>
    </row>
    <row r="1360" spans="1:496" s="661" customFormat="1">
      <c r="A1360" s="660"/>
      <c r="I1360" s="660"/>
      <c r="SB1360" s="730"/>
    </row>
    <row r="1361" spans="1:496" s="661" customFormat="1">
      <c r="A1361" s="660"/>
      <c r="I1361" s="660"/>
      <c r="SB1361" s="730"/>
    </row>
    <row r="1362" spans="1:496" s="661" customFormat="1">
      <c r="A1362" s="660"/>
      <c r="I1362" s="660"/>
      <c r="SB1362" s="730"/>
    </row>
    <row r="1363" spans="1:496" s="661" customFormat="1">
      <c r="A1363" s="660"/>
      <c r="I1363" s="660"/>
      <c r="SB1363" s="730"/>
    </row>
    <row r="1364" spans="1:496" s="661" customFormat="1">
      <c r="A1364" s="660"/>
      <c r="I1364" s="660"/>
      <c r="SB1364" s="730"/>
    </row>
    <row r="1365" spans="1:496" s="661" customFormat="1">
      <c r="A1365" s="660"/>
      <c r="I1365" s="660"/>
      <c r="SB1365" s="730"/>
    </row>
    <row r="1366" spans="1:496" s="661" customFormat="1">
      <c r="A1366" s="660"/>
      <c r="I1366" s="660"/>
      <c r="SB1366" s="730"/>
    </row>
    <row r="1367" spans="1:496" s="661" customFormat="1">
      <c r="A1367" s="660"/>
      <c r="I1367" s="660"/>
      <c r="SB1367" s="730"/>
    </row>
    <row r="1368" spans="1:496" s="661" customFormat="1">
      <c r="A1368" s="660"/>
      <c r="I1368" s="660"/>
      <c r="SB1368" s="730"/>
    </row>
    <row r="1369" spans="1:496" s="661" customFormat="1">
      <c r="A1369" s="660"/>
      <c r="I1369" s="660"/>
      <c r="SB1369" s="730"/>
    </row>
    <row r="1370" spans="1:496" s="661" customFormat="1">
      <c r="A1370" s="660"/>
      <c r="I1370" s="660"/>
      <c r="SB1370" s="730"/>
    </row>
    <row r="1371" spans="1:496" s="661" customFormat="1">
      <c r="A1371" s="660"/>
      <c r="I1371" s="660"/>
      <c r="SB1371" s="730"/>
    </row>
    <row r="1372" spans="1:496" s="661" customFormat="1">
      <c r="A1372" s="660"/>
      <c r="I1372" s="660"/>
      <c r="SB1372" s="730"/>
    </row>
    <row r="1373" spans="1:496" s="661" customFormat="1">
      <c r="A1373" s="660"/>
      <c r="I1373" s="660"/>
      <c r="SB1373" s="730"/>
    </row>
    <row r="1374" spans="1:496" s="661" customFormat="1">
      <c r="A1374" s="660"/>
      <c r="I1374" s="660"/>
      <c r="SB1374" s="730"/>
    </row>
    <row r="1375" spans="1:496" s="661" customFormat="1">
      <c r="A1375" s="660"/>
      <c r="I1375" s="660"/>
      <c r="SB1375" s="730"/>
    </row>
    <row r="1376" spans="1:496" s="661" customFormat="1">
      <c r="A1376" s="660"/>
      <c r="I1376" s="660"/>
      <c r="SB1376" s="730"/>
    </row>
    <row r="1377" spans="1:496" s="661" customFormat="1">
      <c r="A1377" s="660"/>
      <c r="I1377" s="660"/>
      <c r="SB1377" s="730"/>
    </row>
    <row r="1378" spans="1:496" s="661" customFormat="1">
      <c r="A1378" s="660"/>
      <c r="I1378" s="660"/>
      <c r="SB1378" s="730"/>
    </row>
    <row r="1379" spans="1:496" s="661" customFormat="1">
      <c r="A1379" s="660"/>
      <c r="I1379" s="660"/>
      <c r="SB1379" s="730"/>
    </row>
    <row r="1380" spans="1:496" s="661" customFormat="1">
      <c r="A1380" s="660"/>
      <c r="I1380" s="660"/>
      <c r="SB1380" s="730"/>
    </row>
    <row r="1381" spans="1:496" s="661" customFormat="1">
      <c r="A1381" s="660"/>
      <c r="I1381" s="660"/>
      <c r="SB1381" s="730"/>
    </row>
    <row r="1382" spans="1:496" s="661" customFormat="1">
      <c r="A1382" s="660"/>
      <c r="I1382" s="660"/>
      <c r="SB1382" s="730"/>
    </row>
    <row r="1383" spans="1:496" s="661" customFormat="1">
      <c r="A1383" s="660"/>
      <c r="I1383" s="660"/>
      <c r="SB1383" s="730"/>
    </row>
    <row r="1384" spans="1:496" s="661" customFormat="1">
      <c r="A1384" s="660"/>
      <c r="I1384" s="660"/>
      <c r="SB1384" s="730"/>
    </row>
    <row r="1385" spans="1:496" s="661" customFormat="1">
      <c r="A1385" s="660"/>
      <c r="I1385" s="660"/>
      <c r="SB1385" s="730"/>
    </row>
    <row r="1386" spans="1:496" s="661" customFormat="1">
      <c r="A1386" s="660"/>
      <c r="I1386" s="660"/>
      <c r="SB1386" s="730"/>
    </row>
    <row r="1387" spans="1:496" s="661" customFormat="1">
      <c r="A1387" s="660"/>
      <c r="I1387" s="660"/>
      <c r="SB1387" s="730"/>
    </row>
    <row r="1388" spans="1:496" s="661" customFormat="1">
      <c r="A1388" s="660"/>
      <c r="I1388" s="660"/>
      <c r="SB1388" s="730"/>
    </row>
    <row r="1389" spans="1:496" s="661" customFormat="1">
      <c r="A1389" s="660"/>
      <c r="I1389" s="660"/>
      <c r="SB1389" s="730"/>
    </row>
    <row r="1390" spans="1:496" s="661" customFormat="1">
      <c r="A1390" s="660"/>
      <c r="I1390" s="660"/>
      <c r="SB1390" s="730"/>
    </row>
    <row r="1391" spans="1:496" s="661" customFormat="1">
      <c r="A1391" s="660"/>
      <c r="I1391" s="660"/>
      <c r="SB1391" s="730"/>
    </row>
    <row r="1392" spans="1:496" s="661" customFormat="1">
      <c r="A1392" s="660"/>
      <c r="I1392" s="660"/>
      <c r="SB1392" s="730"/>
    </row>
    <row r="1393" spans="1:496" s="661" customFormat="1">
      <c r="A1393" s="660"/>
      <c r="I1393" s="660"/>
      <c r="SB1393" s="730"/>
    </row>
    <row r="1394" spans="1:496" s="661" customFormat="1">
      <c r="A1394" s="660"/>
      <c r="I1394" s="660"/>
      <c r="SB1394" s="730"/>
    </row>
    <row r="1395" spans="1:496" s="661" customFormat="1">
      <c r="A1395" s="660"/>
      <c r="I1395" s="660"/>
      <c r="SB1395" s="730"/>
    </row>
    <row r="1396" spans="1:496" s="661" customFormat="1">
      <c r="A1396" s="660"/>
      <c r="I1396" s="660"/>
      <c r="SB1396" s="730"/>
    </row>
    <row r="1397" spans="1:496" s="661" customFormat="1">
      <c r="A1397" s="660"/>
      <c r="I1397" s="660"/>
      <c r="SB1397" s="730"/>
    </row>
    <row r="1398" spans="1:496" s="661" customFormat="1">
      <c r="A1398" s="660"/>
      <c r="I1398" s="660"/>
      <c r="SB1398" s="730"/>
    </row>
    <row r="1399" spans="1:496" s="661" customFormat="1">
      <c r="A1399" s="660"/>
      <c r="I1399" s="660"/>
      <c r="SB1399" s="730"/>
    </row>
    <row r="1400" spans="1:496" s="661" customFormat="1">
      <c r="A1400" s="660"/>
      <c r="I1400" s="660"/>
      <c r="SB1400" s="730"/>
    </row>
    <row r="1401" spans="1:496" s="661" customFormat="1">
      <c r="A1401" s="660"/>
      <c r="I1401" s="660"/>
      <c r="SB1401" s="730"/>
    </row>
    <row r="1402" spans="1:496" s="661" customFormat="1">
      <c r="A1402" s="660"/>
      <c r="I1402" s="660"/>
      <c r="SB1402" s="730"/>
    </row>
    <row r="1403" spans="1:496" s="661" customFormat="1">
      <c r="A1403" s="660"/>
      <c r="I1403" s="660"/>
      <c r="SB1403" s="730"/>
    </row>
    <row r="1404" spans="1:496" s="661" customFormat="1">
      <c r="A1404" s="660"/>
      <c r="I1404" s="660"/>
      <c r="SB1404" s="730"/>
    </row>
    <row r="1405" spans="1:496" s="661" customFormat="1">
      <c r="A1405" s="660"/>
      <c r="I1405" s="660"/>
      <c r="SB1405" s="730"/>
    </row>
    <row r="1406" spans="1:496" s="661" customFormat="1">
      <c r="A1406" s="660"/>
      <c r="I1406" s="660"/>
      <c r="SB1406" s="730"/>
    </row>
    <row r="1407" spans="1:496" s="661" customFormat="1">
      <c r="A1407" s="660"/>
      <c r="I1407" s="660"/>
      <c r="SB1407" s="730"/>
    </row>
    <row r="1408" spans="1:496" s="661" customFormat="1">
      <c r="A1408" s="660"/>
      <c r="I1408" s="660"/>
      <c r="SB1408" s="730"/>
    </row>
    <row r="1409" spans="1:496" s="661" customFormat="1">
      <c r="A1409" s="660"/>
      <c r="I1409" s="660"/>
      <c r="SB1409" s="730"/>
    </row>
    <row r="1410" spans="1:496" s="661" customFormat="1">
      <c r="A1410" s="660"/>
      <c r="I1410" s="660"/>
      <c r="SB1410" s="730"/>
    </row>
    <row r="1411" spans="1:496" s="661" customFormat="1">
      <c r="A1411" s="660"/>
      <c r="I1411" s="660"/>
      <c r="SB1411" s="730"/>
    </row>
    <row r="1412" spans="1:496" s="661" customFormat="1">
      <c r="A1412" s="660"/>
      <c r="I1412" s="660"/>
      <c r="SB1412" s="730"/>
    </row>
    <row r="1413" spans="1:496" s="661" customFormat="1">
      <c r="A1413" s="660"/>
      <c r="I1413" s="660"/>
      <c r="SB1413" s="730"/>
    </row>
    <row r="1414" spans="1:496" s="661" customFormat="1">
      <c r="A1414" s="660"/>
      <c r="I1414" s="660"/>
      <c r="SB1414" s="730"/>
    </row>
    <row r="1415" spans="1:496" s="661" customFormat="1">
      <c r="A1415" s="660"/>
      <c r="I1415" s="660"/>
      <c r="SB1415" s="730"/>
    </row>
    <row r="1416" spans="1:496" s="661" customFormat="1">
      <c r="A1416" s="660"/>
      <c r="I1416" s="660"/>
      <c r="SB1416" s="730"/>
    </row>
    <row r="1417" spans="1:496" s="661" customFormat="1">
      <c r="A1417" s="660"/>
      <c r="I1417" s="660"/>
      <c r="SB1417" s="730"/>
    </row>
    <row r="1418" spans="1:496" s="661" customFormat="1">
      <c r="A1418" s="660"/>
      <c r="I1418" s="660"/>
      <c r="SB1418" s="730"/>
    </row>
    <row r="1419" spans="1:496" s="661" customFormat="1">
      <c r="A1419" s="660"/>
      <c r="I1419" s="660"/>
      <c r="SB1419" s="730"/>
    </row>
    <row r="1420" spans="1:496" s="661" customFormat="1">
      <c r="A1420" s="660"/>
      <c r="I1420" s="660"/>
      <c r="SB1420" s="730"/>
    </row>
    <row r="1421" spans="1:496" s="661" customFormat="1">
      <c r="A1421" s="660"/>
      <c r="I1421" s="660"/>
      <c r="SB1421" s="730"/>
    </row>
    <row r="1422" spans="1:496" s="661" customFormat="1">
      <c r="A1422" s="660"/>
      <c r="I1422" s="660"/>
      <c r="SB1422" s="730"/>
    </row>
    <row r="1423" spans="1:496" s="661" customFormat="1">
      <c r="A1423" s="660"/>
      <c r="I1423" s="660"/>
      <c r="SB1423" s="730"/>
    </row>
    <row r="1424" spans="1:496" s="661" customFormat="1">
      <c r="A1424" s="660"/>
      <c r="I1424" s="660"/>
      <c r="SB1424" s="730"/>
    </row>
    <row r="1425" spans="1:496" s="661" customFormat="1">
      <c r="A1425" s="660"/>
      <c r="I1425" s="660"/>
      <c r="SB1425" s="730"/>
    </row>
    <row r="1426" spans="1:496" s="661" customFormat="1">
      <c r="A1426" s="660"/>
      <c r="I1426" s="660"/>
      <c r="SB1426" s="730"/>
    </row>
    <row r="1427" spans="1:496" s="661" customFormat="1">
      <c r="A1427" s="660"/>
      <c r="I1427" s="660"/>
      <c r="SB1427" s="730"/>
    </row>
    <row r="1428" spans="1:496" s="661" customFormat="1">
      <c r="A1428" s="660"/>
      <c r="I1428" s="660"/>
      <c r="SB1428" s="730"/>
    </row>
    <row r="1429" spans="1:496" s="661" customFormat="1">
      <c r="A1429" s="660"/>
      <c r="I1429" s="660"/>
      <c r="SB1429" s="730"/>
    </row>
    <row r="1430" spans="1:496" s="661" customFormat="1">
      <c r="A1430" s="660"/>
      <c r="I1430" s="660"/>
      <c r="SB1430" s="730"/>
    </row>
    <row r="1431" spans="1:496" s="661" customFormat="1">
      <c r="A1431" s="660"/>
      <c r="I1431" s="660"/>
      <c r="SB1431" s="730"/>
    </row>
    <row r="1432" spans="1:496" s="661" customFormat="1">
      <c r="A1432" s="660"/>
      <c r="I1432" s="660"/>
      <c r="SB1432" s="730"/>
    </row>
    <row r="1433" spans="1:496" s="661" customFormat="1">
      <c r="A1433" s="660"/>
      <c r="I1433" s="660"/>
      <c r="SB1433" s="730"/>
    </row>
    <row r="1434" spans="1:496" s="661" customFormat="1">
      <c r="A1434" s="660"/>
      <c r="I1434" s="660"/>
      <c r="SB1434" s="730"/>
    </row>
    <row r="1435" spans="1:496" s="661" customFormat="1">
      <c r="A1435" s="660"/>
      <c r="I1435" s="660"/>
      <c r="SB1435" s="730"/>
    </row>
    <row r="1436" spans="1:496" s="661" customFormat="1">
      <c r="A1436" s="660"/>
      <c r="I1436" s="660"/>
      <c r="SB1436" s="730"/>
    </row>
    <row r="1437" spans="1:496" s="661" customFormat="1">
      <c r="A1437" s="660"/>
      <c r="I1437" s="660"/>
      <c r="SB1437" s="730"/>
    </row>
    <row r="1438" spans="1:496" s="661" customFormat="1">
      <c r="A1438" s="660"/>
      <c r="I1438" s="660"/>
      <c r="SB1438" s="730"/>
    </row>
    <row r="1439" spans="1:496" s="661" customFormat="1">
      <c r="A1439" s="660"/>
      <c r="I1439" s="660"/>
      <c r="SB1439" s="730"/>
    </row>
    <row r="1440" spans="1:496" s="661" customFormat="1">
      <c r="A1440" s="660"/>
      <c r="I1440" s="660"/>
      <c r="SB1440" s="730"/>
    </row>
    <row r="1441" spans="1:496" s="661" customFormat="1">
      <c r="A1441" s="660"/>
      <c r="I1441" s="660"/>
      <c r="SB1441" s="730"/>
    </row>
    <row r="1442" spans="1:496" s="661" customFormat="1">
      <c r="A1442" s="660"/>
      <c r="I1442" s="660"/>
      <c r="SB1442" s="730"/>
    </row>
    <row r="1443" spans="1:496" s="661" customFormat="1">
      <c r="A1443" s="660"/>
      <c r="I1443" s="660"/>
      <c r="SB1443" s="730"/>
    </row>
    <row r="1444" spans="1:496" s="661" customFormat="1">
      <c r="A1444" s="660"/>
      <c r="I1444" s="660"/>
      <c r="SB1444" s="730"/>
    </row>
    <row r="1445" spans="1:496" s="661" customFormat="1">
      <c r="A1445" s="660"/>
      <c r="I1445" s="660"/>
      <c r="SB1445" s="730"/>
    </row>
    <row r="1446" spans="1:496" s="661" customFormat="1">
      <c r="A1446" s="660"/>
      <c r="I1446" s="660"/>
      <c r="SB1446" s="730"/>
    </row>
    <row r="1447" spans="1:496" s="661" customFormat="1">
      <c r="A1447" s="660"/>
      <c r="I1447" s="660"/>
      <c r="SB1447" s="730"/>
    </row>
    <row r="1448" spans="1:496" s="661" customFormat="1">
      <c r="A1448" s="660"/>
      <c r="I1448" s="660"/>
      <c r="SB1448" s="730"/>
    </row>
    <row r="1449" spans="1:496" s="661" customFormat="1">
      <c r="A1449" s="660"/>
      <c r="I1449" s="660"/>
      <c r="SB1449" s="730"/>
    </row>
    <row r="1450" spans="1:496" s="661" customFormat="1">
      <c r="A1450" s="660"/>
      <c r="I1450" s="660"/>
      <c r="SB1450" s="730"/>
    </row>
    <row r="1451" spans="1:496" s="661" customFormat="1">
      <c r="A1451" s="660"/>
      <c r="I1451" s="660"/>
      <c r="SB1451" s="730"/>
    </row>
    <row r="1452" spans="1:496" s="661" customFormat="1">
      <c r="A1452" s="660"/>
      <c r="I1452" s="660"/>
      <c r="SB1452" s="730"/>
    </row>
    <row r="1453" spans="1:496" s="661" customFormat="1">
      <c r="A1453" s="660"/>
      <c r="I1453" s="660"/>
      <c r="SB1453" s="730"/>
    </row>
    <row r="1454" spans="1:496" s="661" customFormat="1">
      <c r="A1454" s="660"/>
      <c r="I1454" s="660"/>
      <c r="SB1454" s="730"/>
    </row>
    <row r="1455" spans="1:496" s="661" customFormat="1">
      <c r="A1455" s="660"/>
      <c r="I1455" s="660"/>
      <c r="SB1455" s="730"/>
    </row>
    <row r="1456" spans="1:496" s="661" customFormat="1">
      <c r="A1456" s="660"/>
      <c r="I1456" s="660"/>
      <c r="SB1456" s="730"/>
    </row>
    <row r="1457" spans="1:496" s="661" customFormat="1">
      <c r="A1457" s="660"/>
      <c r="I1457" s="660"/>
      <c r="SB1457" s="730"/>
    </row>
    <row r="1458" spans="1:496" s="661" customFormat="1">
      <c r="A1458" s="660"/>
      <c r="I1458" s="660"/>
      <c r="SB1458" s="730"/>
    </row>
    <row r="1459" spans="1:496" s="661" customFormat="1">
      <c r="A1459" s="660"/>
      <c r="I1459" s="660"/>
      <c r="SB1459" s="730"/>
    </row>
    <row r="1460" spans="1:496" s="661" customFormat="1">
      <c r="A1460" s="660"/>
      <c r="I1460" s="660"/>
      <c r="SB1460" s="730"/>
    </row>
    <row r="1461" spans="1:496" s="661" customFormat="1">
      <c r="A1461" s="660"/>
      <c r="I1461" s="660"/>
      <c r="SB1461" s="730"/>
    </row>
    <row r="1462" spans="1:496" s="661" customFormat="1">
      <c r="A1462" s="660"/>
      <c r="I1462" s="660"/>
      <c r="SB1462" s="730"/>
    </row>
    <row r="1463" spans="1:496" s="661" customFormat="1">
      <c r="A1463" s="660"/>
      <c r="I1463" s="660"/>
      <c r="SB1463" s="730"/>
    </row>
    <row r="1464" spans="1:496" s="661" customFormat="1">
      <c r="A1464" s="660"/>
      <c r="I1464" s="660"/>
      <c r="SB1464" s="730"/>
    </row>
    <row r="1465" spans="1:496" s="661" customFormat="1">
      <c r="A1465" s="660"/>
      <c r="I1465" s="660"/>
      <c r="SB1465" s="730"/>
    </row>
    <row r="1466" spans="1:496" s="661" customFormat="1">
      <c r="A1466" s="660"/>
      <c r="I1466" s="660"/>
      <c r="SB1466" s="730"/>
    </row>
    <row r="1467" spans="1:496" s="661" customFormat="1">
      <c r="A1467" s="660"/>
      <c r="I1467" s="660"/>
      <c r="SB1467" s="730"/>
    </row>
    <row r="1468" spans="1:496" s="661" customFormat="1">
      <c r="A1468" s="660"/>
      <c r="I1468" s="660"/>
      <c r="SB1468" s="730"/>
    </row>
    <row r="1469" spans="1:496" s="661" customFormat="1">
      <c r="A1469" s="660"/>
      <c r="I1469" s="660"/>
      <c r="SB1469" s="730"/>
    </row>
    <row r="1470" spans="1:496" s="661" customFormat="1">
      <c r="A1470" s="660"/>
      <c r="I1470" s="660"/>
      <c r="SB1470" s="730"/>
    </row>
    <row r="1471" spans="1:496" s="661" customFormat="1">
      <c r="A1471" s="660"/>
      <c r="I1471" s="660"/>
      <c r="SB1471" s="730"/>
    </row>
    <row r="1472" spans="1:496" s="661" customFormat="1">
      <c r="A1472" s="660"/>
      <c r="I1472" s="660"/>
      <c r="SB1472" s="730"/>
    </row>
    <row r="1473" spans="1:496" s="661" customFormat="1">
      <c r="A1473" s="660"/>
      <c r="I1473" s="660"/>
      <c r="SB1473" s="730"/>
    </row>
    <row r="1474" spans="1:496" s="661" customFormat="1">
      <c r="A1474" s="660"/>
      <c r="I1474" s="660"/>
      <c r="SB1474" s="730"/>
    </row>
    <row r="1475" spans="1:496" s="661" customFormat="1">
      <c r="A1475" s="660"/>
      <c r="I1475" s="660"/>
      <c r="SB1475" s="730"/>
    </row>
    <row r="1476" spans="1:496" s="661" customFormat="1">
      <c r="A1476" s="660"/>
      <c r="I1476" s="660"/>
      <c r="SB1476" s="730"/>
    </row>
    <row r="1477" spans="1:496" s="661" customFormat="1">
      <c r="A1477" s="660"/>
      <c r="I1477" s="660"/>
      <c r="SB1477" s="730"/>
    </row>
    <row r="1478" spans="1:496" s="661" customFormat="1">
      <c r="A1478" s="660"/>
      <c r="I1478" s="660"/>
      <c r="SB1478" s="730"/>
    </row>
    <row r="1479" spans="1:496" s="661" customFormat="1">
      <c r="A1479" s="660"/>
      <c r="I1479" s="660"/>
      <c r="SB1479" s="730"/>
    </row>
    <row r="1480" spans="1:496" s="661" customFormat="1">
      <c r="A1480" s="660"/>
      <c r="I1480" s="660"/>
      <c r="SB1480" s="730"/>
    </row>
    <row r="1481" spans="1:496" s="661" customFormat="1">
      <c r="A1481" s="660"/>
      <c r="I1481" s="660"/>
      <c r="SB1481" s="730"/>
    </row>
    <row r="1482" spans="1:496" s="661" customFormat="1">
      <c r="A1482" s="660"/>
      <c r="I1482" s="660"/>
      <c r="SB1482" s="730"/>
    </row>
    <row r="1483" spans="1:496" s="661" customFormat="1">
      <c r="A1483" s="660"/>
      <c r="I1483" s="660"/>
      <c r="SB1483" s="730"/>
    </row>
    <row r="1484" spans="1:496" s="661" customFormat="1">
      <c r="A1484" s="660"/>
      <c r="I1484" s="660"/>
      <c r="SB1484" s="730"/>
    </row>
    <row r="1485" spans="1:496" s="661" customFormat="1">
      <c r="A1485" s="660"/>
      <c r="I1485" s="660"/>
      <c r="SB1485" s="730"/>
    </row>
    <row r="1486" spans="1:496" s="661" customFormat="1">
      <c r="A1486" s="660"/>
      <c r="I1486" s="660"/>
      <c r="SB1486" s="730"/>
    </row>
    <row r="1487" spans="1:496" s="661" customFormat="1">
      <c r="A1487" s="660"/>
      <c r="I1487" s="660"/>
      <c r="SB1487" s="730"/>
    </row>
    <row r="1488" spans="1:496" s="661" customFormat="1">
      <c r="A1488" s="660"/>
      <c r="I1488" s="660"/>
      <c r="SB1488" s="730"/>
    </row>
    <row r="1489" spans="1:496" s="661" customFormat="1">
      <c r="A1489" s="660"/>
      <c r="I1489" s="660"/>
      <c r="SB1489" s="730"/>
    </row>
    <row r="1490" spans="1:496" s="661" customFormat="1">
      <c r="A1490" s="660"/>
      <c r="I1490" s="660"/>
      <c r="SB1490" s="730"/>
    </row>
    <row r="1491" spans="1:496" s="661" customFormat="1">
      <c r="A1491" s="660"/>
      <c r="I1491" s="660"/>
      <c r="SB1491" s="730"/>
    </row>
    <row r="1492" spans="1:496" s="661" customFormat="1">
      <c r="A1492" s="660"/>
      <c r="I1492" s="660"/>
      <c r="SB1492" s="730"/>
    </row>
    <row r="1493" spans="1:496" s="661" customFormat="1">
      <c r="A1493" s="660"/>
      <c r="I1493" s="660"/>
      <c r="SB1493" s="730"/>
    </row>
    <row r="1494" spans="1:496" s="661" customFormat="1">
      <c r="A1494" s="660"/>
      <c r="I1494" s="660"/>
      <c r="SB1494" s="730"/>
    </row>
    <row r="1495" spans="1:496" s="661" customFormat="1">
      <c r="A1495" s="660"/>
      <c r="I1495" s="660"/>
      <c r="SB1495" s="730"/>
    </row>
    <row r="1496" spans="1:496" s="661" customFormat="1">
      <c r="A1496" s="660"/>
      <c r="I1496" s="660"/>
      <c r="SB1496" s="730"/>
    </row>
    <row r="1497" spans="1:496" s="661" customFormat="1">
      <c r="A1497" s="660"/>
      <c r="I1497" s="660"/>
      <c r="SB1497" s="730"/>
    </row>
    <row r="1498" spans="1:496" s="661" customFormat="1">
      <c r="A1498" s="660"/>
      <c r="I1498" s="660"/>
      <c r="SB1498" s="730"/>
    </row>
    <row r="1499" spans="1:496" s="661" customFormat="1">
      <c r="A1499" s="660"/>
      <c r="I1499" s="660"/>
      <c r="SB1499" s="730"/>
    </row>
    <row r="1500" spans="1:496" s="661" customFormat="1">
      <c r="A1500" s="660"/>
      <c r="I1500" s="660"/>
      <c r="SB1500" s="730"/>
    </row>
    <row r="1501" spans="1:496" s="661" customFormat="1">
      <c r="A1501" s="660"/>
      <c r="I1501" s="660"/>
      <c r="SB1501" s="730"/>
    </row>
    <row r="1502" spans="1:496" s="661" customFormat="1">
      <c r="A1502" s="660"/>
      <c r="I1502" s="660"/>
      <c r="SB1502" s="730"/>
    </row>
    <row r="1503" spans="1:496" s="661" customFormat="1">
      <c r="A1503" s="660"/>
      <c r="I1503" s="660"/>
      <c r="SB1503" s="730"/>
    </row>
    <row r="1504" spans="1:496" s="661" customFormat="1">
      <c r="A1504" s="660"/>
      <c r="I1504" s="660"/>
      <c r="SB1504" s="730"/>
    </row>
    <row r="1505" spans="1:496" s="661" customFormat="1">
      <c r="A1505" s="660"/>
      <c r="I1505" s="660"/>
      <c r="SB1505" s="730"/>
    </row>
    <row r="1506" spans="1:496" s="661" customFormat="1">
      <c r="A1506" s="660"/>
      <c r="I1506" s="660"/>
      <c r="SB1506" s="730"/>
    </row>
    <row r="1507" spans="1:496" s="661" customFormat="1">
      <c r="A1507" s="660"/>
      <c r="I1507" s="660"/>
      <c r="SB1507" s="730"/>
    </row>
    <row r="1508" spans="1:496" s="661" customFormat="1">
      <c r="A1508" s="660"/>
      <c r="I1508" s="660"/>
      <c r="SB1508" s="730"/>
    </row>
    <row r="1509" spans="1:496" s="661" customFormat="1">
      <c r="A1509" s="660"/>
      <c r="I1509" s="660"/>
      <c r="SB1509" s="730"/>
    </row>
    <row r="1510" spans="1:496" s="661" customFormat="1">
      <c r="A1510" s="660"/>
      <c r="I1510" s="660"/>
      <c r="SB1510" s="730"/>
    </row>
    <row r="1511" spans="1:496" s="661" customFormat="1">
      <c r="A1511" s="660"/>
      <c r="I1511" s="660"/>
      <c r="SB1511" s="730"/>
    </row>
    <row r="1512" spans="1:496" s="661" customFormat="1">
      <c r="A1512" s="660"/>
      <c r="I1512" s="660"/>
      <c r="SB1512" s="730"/>
    </row>
    <row r="1513" spans="1:496" s="661" customFormat="1">
      <c r="A1513" s="660"/>
      <c r="I1513" s="660"/>
      <c r="SB1513" s="730"/>
    </row>
    <row r="1514" spans="1:496" s="661" customFormat="1">
      <c r="A1514" s="660"/>
      <c r="I1514" s="660"/>
      <c r="SB1514" s="730"/>
    </row>
    <row r="1515" spans="1:496" s="661" customFormat="1">
      <c r="A1515" s="660"/>
      <c r="I1515" s="660"/>
      <c r="SB1515" s="730"/>
    </row>
    <row r="1516" spans="1:496" s="661" customFormat="1">
      <c r="A1516" s="660"/>
      <c r="I1516" s="660"/>
      <c r="SB1516" s="730"/>
    </row>
    <row r="1517" spans="1:496" s="661" customFormat="1">
      <c r="A1517" s="660"/>
      <c r="I1517" s="660"/>
      <c r="SB1517" s="730"/>
    </row>
    <row r="1518" spans="1:496" s="661" customFormat="1">
      <c r="A1518" s="660"/>
      <c r="I1518" s="660"/>
      <c r="SB1518" s="730"/>
    </row>
    <row r="1519" spans="1:496" s="661" customFormat="1">
      <c r="A1519" s="660"/>
      <c r="I1519" s="660"/>
      <c r="SB1519" s="730"/>
    </row>
    <row r="1520" spans="1:496" s="661" customFormat="1">
      <c r="A1520" s="660"/>
      <c r="I1520" s="660"/>
      <c r="SB1520" s="730"/>
    </row>
    <row r="1521" spans="1:496" s="661" customFormat="1">
      <c r="A1521" s="660"/>
      <c r="I1521" s="660"/>
      <c r="SB1521" s="730"/>
    </row>
    <row r="1522" spans="1:496" s="661" customFormat="1">
      <c r="A1522" s="660"/>
      <c r="I1522" s="660"/>
      <c r="SB1522" s="730"/>
    </row>
    <row r="1523" spans="1:496" s="661" customFormat="1">
      <c r="A1523" s="660"/>
      <c r="I1523" s="660"/>
      <c r="SB1523" s="730"/>
    </row>
    <row r="1524" spans="1:496" s="661" customFormat="1">
      <c r="A1524" s="660"/>
      <c r="I1524" s="660"/>
      <c r="SB1524" s="730"/>
    </row>
    <row r="1525" spans="1:496" s="661" customFormat="1">
      <c r="A1525" s="660"/>
      <c r="I1525" s="660"/>
      <c r="SB1525" s="730"/>
    </row>
    <row r="1526" spans="1:496" s="661" customFormat="1">
      <c r="A1526" s="660"/>
      <c r="I1526" s="660"/>
      <c r="SB1526" s="730"/>
    </row>
    <row r="1527" spans="1:496" s="661" customFormat="1">
      <c r="A1527" s="660"/>
      <c r="I1527" s="660"/>
      <c r="SB1527" s="730"/>
    </row>
    <row r="1528" spans="1:496" s="661" customFormat="1">
      <c r="A1528" s="660"/>
      <c r="I1528" s="660"/>
      <c r="SB1528" s="730"/>
    </row>
    <row r="1529" spans="1:496" s="661" customFormat="1">
      <c r="A1529" s="660"/>
      <c r="I1529" s="660"/>
      <c r="SB1529" s="730"/>
    </row>
    <row r="1530" spans="1:496" s="661" customFormat="1">
      <c r="A1530" s="660"/>
      <c r="I1530" s="660"/>
      <c r="SB1530" s="730"/>
    </row>
    <row r="1531" spans="1:496" s="661" customFormat="1">
      <c r="A1531" s="660"/>
      <c r="I1531" s="660"/>
      <c r="SB1531" s="730"/>
    </row>
    <row r="1532" spans="1:496" s="661" customFormat="1">
      <c r="A1532" s="660"/>
      <c r="I1532" s="660"/>
      <c r="SB1532" s="730"/>
    </row>
    <row r="1533" spans="1:496" s="661" customFormat="1">
      <c r="A1533" s="660"/>
      <c r="I1533" s="660"/>
      <c r="SB1533" s="730"/>
    </row>
    <row r="1534" spans="1:496" s="661" customFormat="1">
      <c r="A1534" s="660"/>
      <c r="I1534" s="660"/>
      <c r="SB1534" s="730"/>
    </row>
    <row r="1535" spans="1:496" s="661" customFormat="1">
      <c r="A1535" s="660"/>
      <c r="I1535" s="660"/>
      <c r="SB1535" s="730"/>
    </row>
    <row r="1536" spans="1:496" s="661" customFormat="1">
      <c r="A1536" s="660"/>
      <c r="I1536" s="660"/>
      <c r="SB1536" s="730"/>
    </row>
    <row r="1537" spans="1:496" s="661" customFormat="1">
      <c r="A1537" s="660"/>
      <c r="I1537" s="660"/>
      <c r="SB1537" s="730"/>
    </row>
    <row r="1538" spans="1:496" s="661" customFormat="1">
      <c r="A1538" s="660"/>
      <c r="I1538" s="660"/>
      <c r="SB1538" s="730"/>
    </row>
    <row r="1539" spans="1:496" s="661" customFormat="1">
      <c r="A1539" s="660"/>
      <c r="I1539" s="660"/>
      <c r="SB1539" s="730"/>
    </row>
    <row r="1540" spans="1:496" s="661" customFormat="1">
      <c r="A1540" s="660"/>
      <c r="I1540" s="660"/>
      <c r="SB1540" s="730"/>
    </row>
    <row r="1541" spans="1:496" s="661" customFormat="1">
      <c r="A1541" s="660"/>
      <c r="I1541" s="660"/>
      <c r="SB1541" s="730"/>
    </row>
    <row r="1542" spans="1:496" s="661" customFormat="1">
      <c r="A1542" s="660"/>
      <c r="I1542" s="660"/>
      <c r="SB1542" s="730"/>
    </row>
    <row r="1543" spans="1:496" s="661" customFormat="1">
      <c r="A1543" s="660"/>
      <c r="I1543" s="660"/>
      <c r="SB1543" s="730"/>
    </row>
    <row r="1544" spans="1:496" s="661" customFormat="1">
      <c r="A1544" s="660"/>
      <c r="I1544" s="660"/>
      <c r="SB1544" s="730"/>
    </row>
    <row r="1545" spans="1:496" s="661" customFormat="1">
      <c r="A1545" s="660"/>
      <c r="I1545" s="660"/>
      <c r="SB1545" s="730"/>
    </row>
    <row r="1546" spans="1:496" s="661" customFormat="1">
      <c r="A1546" s="660"/>
      <c r="I1546" s="660"/>
      <c r="SB1546" s="730"/>
    </row>
    <row r="1547" spans="1:496" s="661" customFormat="1">
      <c r="A1547" s="660"/>
      <c r="I1547" s="660"/>
      <c r="SB1547" s="730"/>
    </row>
    <row r="1548" spans="1:496" s="661" customFormat="1">
      <c r="A1548" s="660"/>
      <c r="I1548" s="660"/>
      <c r="SB1548" s="730"/>
    </row>
    <row r="1549" spans="1:496" s="661" customFormat="1">
      <c r="A1549" s="660"/>
      <c r="I1549" s="660"/>
      <c r="SB1549" s="730"/>
    </row>
    <row r="1550" spans="1:496" s="661" customFormat="1">
      <c r="A1550" s="660"/>
      <c r="I1550" s="660"/>
      <c r="SB1550" s="730"/>
    </row>
    <row r="1551" spans="1:496" s="661" customFormat="1">
      <c r="A1551" s="660"/>
      <c r="I1551" s="660"/>
      <c r="SB1551" s="730"/>
    </row>
    <row r="1552" spans="1:496" s="661" customFormat="1">
      <c r="A1552" s="660"/>
      <c r="I1552" s="660"/>
      <c r="SB1552" s="730"/>
    </row>
    <row r="1553" spans="1:496" s="661" customFormat="1">
      <c r="A1553" s="660"/>
      <c r="I1553" s="660"/>
      <c r="SB1553" s="730"/>
    </row>
    <row r="1554" spans="1:496" s="661" customFormat="1">
      <c r="A1554" s="660"/>
      <c r="I1554" s="660"/>
      <c r="SB1554" s="730"/>
    </row>
    <row r="1555" spans="1:496" s="661" customFormat="1">
      <c r="A1555" s="660"/>
      <c r="I1555" s="660"/>
      <c r="SB1555" s="730"/>
    </row>
    <row r="1556" spans="1:496" s="661" customFormat="1">
      <c r="A1556" s="660"/>
      <c r="I1556" s="660"/>
      <c r="SB1556" s="730"/>
    </row>
    <row r="1557" spans="1:496" s="661" customFormat="1">
      <c r="A1557" s="660"/>
      <c r="I1557" s="660"/>
      <c r="SB1557" s="730"/>
    </row>
    <row r="1558" spans="1:496" s="661" customFormat="1">
      <c r="A1558" s="660"/>
      <c r="I1558" s="660"/>
      <c r="SB1558" s="730"/>
    </row>
    <row r="1559" spans="1:496" s="661" customFormat="1">
      <c r="A1559" s="660"/>
      <c r="I1559" s="660"/>
      <c r="SB1559" s="730"/>
    </row>
    <row r="1560" spans="1:496" s="661" customFormat="1">
      <c r="A1560" s="660"/>
      <c r="I1560" s="660"/>
      <c r="SB1560" s="730"/>
    </row>
    <row r="1561" spans="1:496" s="661" customFormat="1">
      <c r="A1561" s="660"/>
      <c r="I1561" s="660"/>
      <c r="SB1561" s="730"/>
    </row>
    <row r="1562" spans="1:496" s="661" customFormat="1">
      <c r="A1562" s="660"/>
      <c r="I1562" s="660"/>
      <c r="SB1562" s="730"/>
    </row>
    <row r="1563" spans="1:496" s="661" customFormat="1">
      <c r="A1563" s="660"/>
      <c r="I1563" s="660"/>
      <c r="SB1563" s="730"/>
    </row>
    <row r="1564" spans="1:496" s="661" customFormat="1">
      <c r="A1564" s="660"/>
      <c r="I1564" s="660"/>
      <c r="SB1564" s="730"/>
    </row>
    <row r="1565" spans="1:496" s="661" customFormat="1">
      <c r="A1565" s="660"/>
      <c r="I1565" s="660"/>
      <c r="SB1565" s="730"/>
    </row>
    <row r="1566" spans="1:496" s="661" customFormat="1">
      <c r="A1566" s="660"/>
      <c r="I1566" s="660"/>
      <c r="SB1566" s="730"/>
    </row>
    <row r="1567" spans="1:496" s="661" customFormat="1">
      <c r="A1567" s="660"/>
      <c r="I1567" s="660"/>
      <c r="SB1567" s="730"/>
    </row>
    <row r="1568" spans="1:496" s="661" customFormat="1">
      <c r="A1568" s="660"/>
      <c r="I1568" s="660"/>
      <c r="SB1568" s="730"/>
    </row>
    <row r="1569" spans="1:496" s="661" customFormat="1">
      <c r="A1569" s="660"/>
      <c r="I1569" s="660"/>
      <c r="SB1569" s="730"/>
    </row>
    <row r="1570" spans="1:496" s="661" customFormat="1">
      <c r="A1570" s="660"/>
      <c r="I1570" s="660"/>
      <c r="SB1570" s="730"/>
    </row>
    <row r="1571" spans="1:496" s="661" customFormat="1">
      <c r="A1571" s="660"/>
      <c r="I1571" s="660"/>
      <c r="SB1571" s="730"/>
    </row>
    <row r="1572" spans="1:496" s="661" customFormat="1">
      <c r="A1572" s="660"/>
      <c r="I1572" s="660"/>
      <c r="SB1572" s="730"/>
    </row>
    <row r="1573" spans="1:496" s="661" customFormat="1">
      <c r="A1573" s="660"/>
      <c r="I1573" s="660"/>
      <c r="SB1573" s="730"/>
    </row>
    <row r="1574" spans="1:496" s="661" customFormat="1">
      <c r="A1574" s="660"/>
      <c r="I1574" s="660"/>
      <c r="SB1574" s="730"/>
    </row>
    <row r="1575" spans="1:496" s="661" customFormat="1">
      <c r="A1575" s="660"/>
      <c r="I1575" s="660"/>
      <c r="SB1575" s="730"/>
    </row>
    <row r="1576" spans="1:496" s="661" customFormat="1">
      <c r="A1576" s="660"/>
      <c r="I1576" s="660"/>
      <c r="SB1576" s="730"/>
    </row>
    <row r="1577" spans="1:496" s="661" customFormat="1">
      <c r="A1577" s="660"/>
      <c r="I1577" s="660"/>
      <c r="SB1577" s="730"/>
    </row>
    <row r="1578" spans="1:496" s="661" customFormat="1">
      <c r="A1578" s="660"/>
      <c r="I1578" s="660"/>
      <c r="SB1578" s="730"/>
    </row>
    <row r="1579" spans="1:496" s="661" customFormat="1">
      <c r="A1579" s="660"/>
      <c r="I1579" s="660"/>
      <c r="SB1579" s="730"/>
    </row>
    <row r="1580" spans="1:496" s="661" customFormat="1">
      <c r="A1580" s="660"/>
      <c r="I1580" s="660"/>
      <c r="SB1580" s="730"/>
    </row>
    <row r="1581" spans="1:496" s="661" customFormat="1">
      <c r="A1581" s="660"/>
      <c r="I1581" s="660"/>
      <c r="SB1581" s="730"/>
    </row>
    <row r="1582" spans="1:496" s="661" customFormat="1">
      <c r="A1582" s="660"/>
      <c r="I1582" s="660"/>
      <c r="SB1582" s="730"/>
    </row>
    <row r="1583" spans="1:496" s="661" customFormat="1">
      <c r="A1583" s="660"/>
      <c r="I1583" s="660"/>
      <c r="SB1583" s="730"/>
    </row>
    <row r="1584" spans="1:496" s="661" customFormat="1">
      <c r="A1584" s="660"/>
      <c r="I1584" s="660"/>
      <c r="SB1584" s="730"/>
    </row>
    <row r="1585" spans="1:496" s="661" customFormat="1">
      <c r="A1585" s="660"/>
      <c r="I1585" s="660"/>
      <c r="SB1585" s="730"/>
    </row>
    <row r="1586" spans="1:496" s="661" customFormat="1">
      <c r="A1586" s="660"/>
      <c r="I1586" s="660"/>
      <c r="SB1586" s="730"/>
    </row>
    <row r="1587" spans="1:496" s="661" customFormat="1">
      <c r="A1587" s="660"/>
      <c r="I1587" s="660"/>
      <c r="SB1587" s="730"/>
    </row>
    <row r="1588" spans="1:496" s="661" customFormat="1">
      <c r="A1588" s="660"/>
      <c r="I1588" s="660"/>
      <c r="SB1588" s="730"/>
    </row>
    <row r="1589" spans="1:496" s="661" customFormat="1">
      <c r="A1589" s="660"/>
      <c r="I1589" s="660"/>
      <c r="SB1589" s="730"/>
    </row>
    <row r="1590" spans="1:496" s="661" customFormat="1">
      <c r="A1590" s="660"/>
      <c r="I1590" s="660"/>
      <c r="SB1590" s="730"/>
    </row>
    <row r="1591" spans="1:496" s="661" customFormat="1">
      <c r="A1591" s="660"/>
      <c r="I1591" s="660"/>
      <c r="SB1591" s="730"/>
    </row>
    <row r="1592" spans="1:496" s="661" customFormat="1">
      <c r="A1592" s="660"/>
      <c r="I1592" s="660"/>
      <c r="SB1592" s="730"/>
    </row>
    <row r="1593" spans="1:496" s="661" customFormat="1">
      <c r="A1593" s="660"/>
      <c r="I1593" s="660"/>
      <c r="SB1593" s="730"/>
    </row>
    <row r="1594" spans="1:496" s="661" customFormat="1">
      <c r="A1594" s="660"/>
      <c r="I1594" s="660"/>
      <c r="SB1594" s="730"/>
    </row>
    <row r="1595" spans="1:496" s="661" customFormat="1">
      <c r="A1595" s="660"/>
      <c r="I1595" s="660"/>
      <c r="SB1595" s="730"/>
    </row>
    <row r="1596" spans="1:496" s="661" customFormat="1">
      <c r="A1596" s="660"/>
      <c r="I1596" s="660"/>
      <c r="SB1596" s="730"/>
    </row>
    <row r="1597" spans="1:496" s="661" customFormat="1">
      <c r="A1597" s="660"/>
      <c r="I1597" s="660"/>
      <c r="SB1597" s="730"/>
    </row>
    <row r="1598" spans="1:496" s="661" customFormat="1">
      <c r="A1598" s="660"/>
      <c r="I1598" s="660"/>
      <c r="SB1598" s="730"/>
    </row>
    <row r="1599" spans="1:496" s="661" customFormat="1">
      <c r="A1599" s="660"/>
      <c r="I1599" s="660"/>
      <c r="SB1599" s="730"/>
    </row>
    <row r="1600" spans="1:496" s="661" customFormat="1">
      <c r="A1600" s="660"/>
      <c r="I1600" s="660"/>
      <c r="SB1600" s="730"/>
    </row>
    <row r="1601" spans="1:496" s="661" customFormat="1">
      <c r="A1601" s="660"/>
      <c r="I1601" s="660"/>
      <c r="SB1601" s="730"/>
    </row>
    <row r="1602" spans="1:496" s="661" customFormat="1">
      <c r="A1602" s="660"/>
      <c r="I1602" s="660"/>
      <c r="SB1602" s="730"/>
    </row>
    <row r="1603" spans="1:496" s="661" customFormat="1">
      <c r="A1603" s="660"/>
      <c r="I1603" s="660"/>
      <c r="SB1603" s="730"/>
    </row>
    <row r="1604" spans="1:496" s="661" customFormat="1">
      <c r="A1604" s="660"/>
      <c r="I1604" s="660"/>
      <c r="SB1604" s="730"/>
    </row>
    <row r="1605" spans="1:496" s="661" customFormat="1">
      <c r="A1605" s="660"/>
      <c r="I1605" s="660"/>
      <c r="SB1605" s="730"/>
    </row>
    <row r="1606" spans="1:496" s="661" customFormat="1">
      <c r="A1606" s="660"/>
      <c r="I1606" s="660"/>
      <c r="SB1606" s="730"/>
    </row>
    <row r="1607" spans="1:496" s="661" customFormat="1">
      <c r="A1607" s="660"/>
      <c r="I1607" s="660"/>
      <c r="SB1607" s="730"/>
    </row>
    <row r="1608" spans="1:496" s="661" customFormat="1">
      <c r="A1608" s="660"/>
      <c r="I1608" s="660"/>
      <c r="SB1608" s="730"/>
    </row>
    <row r="1609" spans="1:496" s="661" customFormat="1">
      <c r="A1609" s="660"/>
      <c r="I1609" s="660"/>
      <c r="SB1609" s="730"/>
    </row>
    <row r="1610" spans="1:496" s="661" customFormat="1">
      <c r="A1610" s="660"/>
      <c r="I1610" s="660"/>
      <c r="SB1610" s="730"/>
    </row>
    <row r="1611" spans="1:496" s="661" customFormat="1">
      <c r="A1611" s="660"/>
      <c r="I1611" s="660"/>
      <c r="SB1611" s="730"/>
    </row>
    <row r="1612" spans="1:496" s="661" customFormat="1">
      <c r="A1612" s="660"/>
      <c r="I1612" s="660"/>
      <c r="SB1612" s="730"/>
    </row>
    <row r="1613" spans="1:496" s="661" customFormat="1">
      <c r="A1613" s="660"/>
      <c r="I1613" s="660"/>
      <c r="SB1613" s="730"/>
    </row>
    <row r="1614" spans="1:496" s="661" customFormat="1">
      <c r="A1614" s="660"/>
      <c r="I1614" s="660"/>
      <c r="SB1614" s="730"/>
    </row>
    <row r="1615" spans="1:496" s="661" customFormat="1">
      <c r="A1615" s="660"/>
      <c r="I1615" s="660"/>
      <c r="SB1615" s="730"/>
    </row>
    <row r="1616" spans="1:496" s="661" customFormat="1">
      <c r="A1616" s="660"/>
      <c r="I1616" s="660"/>
      <c r="SB1616" s="730"/>
    </row>
    <row r="1617" spans="1:496" s="661" customFormat="1">
      <c r="A1617" s="660"/>
      <c r="I1617" s="660"/>
      <c r="SB1617" s="730"/>
    </row>
    <row r="1618" spans="1:496" s="661" customFormat="1">
      <c r="A1618" s="660"/>
      <c r="I1618" s="660"/>
      <c r="SB1618" s="730"/>
    </row>
    <row r="1619" spans="1:496" s="661" customFormat="1">
      <c r="A1619" s="660"/>
      <c r="I1619" s="660"/>
      <c r="SB1619" s="730"/>
    </row>
    <row r="1620" spans="1:496" s="661" customFormat="1">
      <c r="A1620" s="660"/>
      <c r="I1620" s="660"/>
      <c r="SB1620" s="730"/>
    </row>
    <row r="1621" spans="1:496" s="661" customFormat="1">
      <c r="A1621" s="660"/>
      <c r="I1621" s="660"/>
      <c r="SB1621" s="730"/>
    </row>
    <row r="1622" spans="1:496" s="661" customFormat="1">
      <c r="A1622" s="660"/>
      <c r="I1622" s="660"/>
      <c r="SB1622" s="730"/>
    </row>
    <row r="1623" spans="1:496" s="661" customFormat="1">
      <c r="A1623" s="660"/>
      <c r="I1623" s="660"/>
      <c r="SB1623" s="730"/>
    </row>
    <row r="1624" spans="1:496" s="661" customFormat="1">
      <c r="A1624" s="660"/>
      <c r="I1624" s="660"/>
      <c r="SB1624" s="730"/>
    </row>
    <row r="1625" spans="1:496" s="661" customFormat="1">
      <c r="A1625" s="660"/>
      <c r="I1625" s="660"/>
      <c r="SB1625" s="730"/>
    </row>
    <row r="1626" spans="1:496" s="661" customFormat="1">
      <c r="A1626" s="660"/>
      <c r="I1626" s="660"/>
      <c r="SB1626" s="730"/>
    </row>
    <row r="1627" spans="1:496" s="661" customFormat="1">
      <c r="A1627" s="660"/>
      <c r="I1627" s="660"/>
      <c r="SB1627" s="730"/>
    </row>
    <row r="1628" spans="1:496" s="661" customFormat="1">
      <c r="A1628" s="660"/>
      <c r="I1628" s="660"/>
      <c r="SB1628" s="730"/>
    </row>
    <row r="1629" spans="1:496" s="661" customFormat="1">
      <c r="A1629" s="660"/>
      <c r="I1629" s="660"/>
      <c r="SB1629" s="730"/>
    </row>
    <row r="1630" spans="1:496" s="661" customFormat="1">
      <c r="A1630" s="660"/>
      <c r="I1630" s="660"/>
      <c r="SB1630" s="730"/>
    </row>
    <row r="1631" spans="1:496" s="661" customFormat="1">
      <c r="A1631" s="660"/>
      <c r="I1631" s="660"/>
      <c r="SB1631" s="730"/>
    </row>
    <row r="1632" spans="1:496" s="661" customFormat="1">
      <c r="A1632" s="660"/>
      <c r="I1632" s="660"/>
      <c r="SB1632" s="730"/>
    </row>
    <row r="1633" spans="1:496" s="661" customFormat="1">
      <c r="A1633" s="660"/>
      <c r="I1633" s="660"/>
      <c r="SB1633" s="730"/>
    </row>
    <row r="1634" spans="1:496" s="661" customFormat="1">
      <c r="A1634" s="660"/>
      <c r="I1634" s="660"/>
      <c r="SB1634" s="730"/>
    </row>
    <row r="1635" spans="1:496" s="661" customFormat="1">
      <c r="A1635" s="660"/>
      <c r="I1635" s="660"/>
      <c r="SB1635" s="730"/>
    </row>
    <row r="1636" spans="1:496" s="661" customFormat="1">
      <c r="A1636" s="660"/>
      <c r="I1636" s="660"/>
      <c r="SB1636" s="730"/>
    </row>
    <row r="1637" spans="1:496" s="661" customFormat="1">
      <c r="A1637" s="660"/>
      <c r="I1637" s="660"/>
      <c r="SB1637" s="730"/>
    </row>
    <row r="1638" spans="1:496" s="661" customFormat="1">
      <c r="A1638" s="660"/>
      <c r="I1638" s="660"/>
      <c r="SB1638" s="730"/>
    </row>
    <row r="1639" spans="1:496" s="661" customFormat="1">
      <c r="A1639" s="660"/>
      <c r="I1639" s="660"/>
      <c r="SB1639" s="730"/>
    </row>
    <row r="1640" spans="1:496" s="661" customFormat="1">
      <c r="A1640" s="660"/>
      <c r="I1640" s="660"/>
      <c r="SB1640" s="730"/>
    </row>
    <row r="1641" spans="1:496" s="661" customFormat="1">
      <c r="A1641" s="660"/>
      <c r="I1641" s="660"/>
      <c r="SB1641" s="730"/>
    </row>
    <row r="1642" spans="1:496" s="661" customFormat="1">
      <c r="A1642" s="660"/>
      <c r="I1642" s="660"/>
      <c r="SB1642" s="730"/>
    </row>
    <row r="1643" spans="1:496" s="661" customFormat="1">
      <c r="A1643" s="660"/>
      <c r="I1643" s="660"/>
      <c r="SB1643" s="730"/>
    </row>
    <row r="1644" spans="1:496" s="661" customFormat="1">
      <c r="A1644" s="660"/>
      <c r="I1644" s="660"/>
      <c r="SB1644" s="730"/>
    </row>
    <row r="1645" spans="1:496" s="661" customFormat="1">
      <c r="A1645" s="660"/>
      <c r="I1645" s="660"/>
      <c r="SB1645" s="730"/>
    </row>
    <row r="1646" spans="1:496" s="661" customFormat="1">
      <c r="A1646" s="660"/>
      <c r="I1646" s="660"/>
      <c r="SB1646" s="730"/>
    </row>
    <row r="1647" spans="1:496" s="661" customFormat="1">
      <c r="A1647" s="660"/>
      <c r="I1647" s="660"/>
      <c r="SB1647" s="730"/>
    </row>
    <row r="1648" spans="1:496" s="661" customFormat="1">
      <c r="A1648" s="660"/>
      <c r="I1648" s="660"/>
      <c r="SB1648" s="730"/>
    </row>
    <row r="1649" spans="1:496" s="661" customFormat="1">
      <c r="A1649" s="660"/>
      <c r="I1649" s="660"/>
      <c r="SB1649" s="730"/>
    </row>
    <row r="1650" spans="1:496" s="661" customFormat="1">
      <c r="A1650" s="660"/>
      <c r="I1650" s="660"/>
      <c r="SB1650" s="730"/>
    </row>
    <row r="1651" spans="1:496" s="661" customFormat="1">
      <c r="A1651" s="660"/>
      <c r="I1651" s="660"/>
      <c r="SB1651" s="730"/>
    </row>
    <row r="1652" spans="1:496" s="661" customFormat="1">
      <c r="A1652" s="660"/>
      <c r="I1652" s="660"/>
      <c r="SB1652" s="730"/>
    </row>
    <row r="1653" spans="1:496" s="661" customFormat="1">
      <c r="A1653" s="660"/>
      <c r="I1653" s="660"/>
      <c r="SB1653" s="730"/>
    </row>
    <row r="1654" spans="1:496" s="661" customFormat="1">
      <c r="A1654" s="660"/>
      <c r="I1654" s="660"/>
      <c r="SB1654" s="730"/>
    </row>
    <row r="1655" spans="1:496" s="661" customFormat="1">
      <c r="A1655" s="660"/>
      <c r="I1655" s="660"/>
      <c r="SB1655" s="730"/>
    </row>
    <row r="1656" spans="1:496" s="661" customFormat="1">
      <c r="A1656" s="660"/>
      <c r="I1656" s="660"/>
      <c r="SB1656" s="730"/>
    </row>
    <row r="1657" spans="1:496" s="661" customFormat="1">
      <c r="A1657" s="660"/>
      <c r="I1657" s="660"/>
      <c r="SB1657" s="730"/>
    </row>
    <row r="1658" spans="1:496" s="661" customFormat="1">
      <c r="A1658" s="660"/>
      <c r="I1658" s="660"/>
      <c r="SB1658" s="730"/>
    </row>
    <row r="1659" spans="1:496" s="661" customFormat="1">
      <c r="A1659" s="660"/>
      <c r="I1659" s="660"/>
      <c r="SB1659" s="730"/>
    </row>
    <row r="1660" spans="1:496" s="661" customFormat="1">
      <c r="A1660" s="660"/>
      <c r="I1660" s="660"/>
      <c r="SB1660" s="730"/>
    </row>
    <row r="1661" spans="1:496" s="661" customFormat="1">
      <c r="A1661" s="660"/>
      <c r="I1661" s="660"/>
      <c r="SB1661" s="730"/>
    </row>
    <row r="1662" spans="1:496" s="661" customFormat="1">
      <c r="A1662" s="660"/>
      <c r="I1662" s="660"/>
      <c r="SB1662" s="730"/>
    </row>
    <row r="1663" spans="1:496" s="661" customFormat="1">
      <c r="A1663" s="660"/>
      <c r="I1663" s="660"/>
      <c r="SB1663" s="730"/>
    </row>
    <row r="1664" spans="1:496" s="661" customFormat="1">
      <c r="A1664" s="660"/>
      <c r="I1664" s="660"/>
      <c r="SB1664" s="730"/>
    </row>
    <row r="1665" spans="1:496" s="661" customFormat="1">
      <c r="A1665" s="660"/>
      <c r="I1665" s="660"/>
      <c r="SB1665" s="730"/>
    </row>
    <row r="1666" spans="1:496" s="661" customFormat="1">
      <c r="A1666" s="660"/>
      <c r="I1666" s="660"/>
      <c r="SB1666" s="730"/>
    </row>
    <row r="1667" spans="1:496" s="661" customFormat="1">
      <c r="A1667" s="660"/>
      <c r="I1667" s="660"/>
      <c r="SB1667" s="730"/>
    </row>
    <row r="1668" spans="1:496" s="661" customFormat="1">
      <c r="A1668" s="660"/>
      <c r="I1668" s="660"/>
      <c r="SB1668" s="730"/>
    </row>
    <row r="1669" spans="1:496" s="661" customFormat="1">
      <c r="A1669" s="660"/>
      <c r="I1669" s="660"/>
      <c r="SB1669" s="730"/>
    </row>
    <row r="1670" spans="1:496" s="661" customFormat="1">
      <c r="A1670" s="660"/>
      <c r="I1670" s="660"/>
      <c r="SB1670" s="730"/>
    </row>
    <row r="1671" spans="1:496" s="661" customFormat="1">
      <c r="A1671" s="660"/>
      <c r="I1671" s="660"/>
      <c r="SB1671" s="730"/>
    </row>
    <row r="1672" spans="1:496" s="661" customFormat="1">
      <c r="A1672" s="660"/>
      <c r="I1672" s="660"/>
      <c r="SB1672" s="730"/>
    </row>
    <row r="1673" spans="1:496" s="661" customFormat="1">
      <c r="A1673" s="660"/>
      <c r="I1673" s="660"/>
      <c r="SB1673" s="730"/>
    </row>
    <row r="1674" spans="1:496" s="661" customFormat="1">
      <c r="A1674" s="660"/>
      <c r="I1674" s="660"/>
      <c r="SB1674" s="730"/>
    </row>
    <row r="1675" spans="1:496" s="661" customFormat="1">
      <c r="A1675" s="660"/>
      <c r="I1675" s="660"/>
      <c r="SB1675" s="730"/>
    </row>
    <row r="1676" spans="1:496" s="661" customFormat="1">
      <c r="A1676" s="660"/>
      <c r="I1676" s="660"/>
      <c r="SB1676" s="730"/>
    </row>
    <row r="1677" spans="1:496" s="661" customFormat="1">
      <c r="A1677" s="660"/>
      <c r="I1677" s="660"/>
      <c r="SB1677" s="730"/>
    </row>
    <row r="1678" spans="1:496" s="661" customFormat="1">
      <c r="A1678" s="660"/>
      <c r="I1678" s="660"/>
      <c r="SB1678" s="730"/>
    </row>
    <row r="1679" spans="1:496" s="661" customFormat="1">
      <c r="A1679" s="660"/>
      <c r="I1679" s="660"/>
      <c r="SB1679" s="730"/>
    </row>
    <row r="1680" spans="1:496" s="661" customFormat="1">
      <c r="A1680" s="660"/>
      <c r="I1680" s="660"/>
      <c r="SB1680" s="730"/>
    </row>
    <row r="1681" spans="1:496" s="661" customFormat="1">
      <c r="A1681" s="660"/>
      <c r="I1681" s="660"/>
      <c r="SB1681" s="730"/>
    </row>
    <row r="1682" spans="1:496" s="661" customFormat="1">
      <c r="A1682" s="660"/>
      <c r="I1682" s="660"/>
      <c r="SB1682" s="730"/>
    </row>
    <row r="1683" spans="1:496" s="661" customFormat="1">
      <c r="A1683" s="660"/>
      <c r="I1683" s="660"/>
      <c r="SB1683" s="730"/>
    </row>
    <row r="1684" spans="1:496" s="661" customFormat="1">
      <c r="A1684" s="660"/>
      <c r="I1684" s="660"/>
      <c r="SB1684" s="730"/>
    </row>
    <row r="1685" spans="1:496" s="661" customFormat="1">
      <c r="A1685" s="660"/>
      <c r="I1685" s="660"/>
      <c r="SB1685" s="730"/>
    </row>
    <row r="1686" spans="1:496" s="661" customFormat="1">
      <c r="A1686" s="660"/>
      <c r="I1686" s="660"/>
      <c r="SB1686" s="730"/>
    </row>
    <row r="1687" spans="1:496" s="661" customFormat="1">
      <c r="A1687" s="660"/>
      <c r="I1687" s="660"/>
      <c r="SB1687" s="730"/>
    </row>
    <row r="1688" spans="1:496" s="661" customFormat="1">
      <c r="A1688" s="660"/>
      <c r="I1688" s="660"/>
      <c r="SB1688" s="730"/>
    </row>
    <row r="1689" spans="1:496" s="661" customFormat="1">
      <c r="A1689" s="660"/>
      <c r="I1689" s="660"/>
      <c r="SB1689" s="730"/>
    </row>
    <row r="1690" spans="1:496" s="661" customFormat="1">
      <c r="A1690" s="660"/>
      <c r="I1690" s="660"/>
      <c r="SB1690" s="730"/>
    </row>
    <row r="1691" spans="1:496" s="661" customFormat="1">
      <c r="A1691" s="660"/>
      <c r="I1691" s="660"/>
      <c r="SB1691" s="730"/>
    </row>
    <row r="1692" spans="1:496" s="661" customFormat="1">
      <c r="A1692" s="660"/>
      <c r="I1692" s="660"/>
      <c r="SB1692" s="730"/>
    </row>
    <row r="1693" spans="1:496" s="661" customFormat="1">
      <c r="A1693" s="660"/>
      <c r="I1693" s="660"/>
      <c r="SB1693" s="730"/>
    </row>
    <row r="1694" spans="1:496" s="661" customFormat="1">
      <c r="A1694" s="660"/>
      <c r="I1694" s="660"/>
      <c r="SB1694" s="730"/>
    </row>
    <row r="1695" spans="1:496" s="661" customFormat="1">
      <c r="A1695" s="660"/>
      <c r="I1695" s="660"/>
      <c r="SB1695" s="730"/>
    </row>
    <row r="1696" spans="1:496" s="661" customFormat="1">
      <c r="A1696" s="660"/>
      <c r="I1696" s="660"/>
      <c r="SB1696" s="730"/>
    </row>
    <row r="1697" spans="1:496" s="661" customFormat="1">
      <c r="A1697" s="660"/>
      <c r="I1697" s="660"/>
      <c r="SB1697" s="730"/>
    </row>
    <row r="1698" spans="1:496" s="661" customFormat="1">
      <c r="A1698" s="660"/>
      <c r="I1698" s="660"/>
      <c r="SB1698" s="730"/>
    </row>
    <row r="1699" spans="1:496" s="661" customFormat="1">
      <c r="A1699" s="660"/>
      <c r="I1699" s="660"/>
      <c r="SB1699" s="730"/>
    </row>
    <row r="1700" spans="1:496" s="661" customFormat="1">
      <c r="A1700" s="660"/>
      <c r="I1700" s="660"/>
      <c r="SB1700" s="730"/>
    </row>
    <row r="1701" spans="1:496" s="661" customFormat="1">
      <c r="A1701" s="660"/>
      <c r="I1701" s="660"/>
      <c r="SB1701" s="730"/>
    </row>
    <row r="1702" spans="1:496" s="661" customFormat="1">
      <c r="A1702" s="660"/>
      <c r="I1702" s="660"/>
      <c r="SB1702" s="730"/>
    </row>
    <row r="1703" spans="1:496" s="661" customFormat="1">
      <c r="A1703" s="660"/>
      <c r="I1703" s="660"/>
      <c r="SB1703" s="730"/>
    </row>
    <row r="1704" spans="1:496" s="661" customFormat="1">
      <c r="A1704" s="660"/>
      <c r="I1704" s="660"/>
      <c r="SB1704" s="730"/>
    </row>
    <row r="1705" spans="1:496" s="661" customFormat="1">
      <c r="A1705" s="660"/>
      <c r="I1705" s="660"/>
      <c r="SB1705" s="730"/>
    </row>
    <row r="1706" spans="1:496" s="661" customFormat="1">
      <c r="A1706" s="660"/>
      <c r="I1706" s="660"/>
      <c r="SB1706" s="730"/>
    </row>
    <row r="1707" spans="1:496" s="661" customFormat="1">
      <c r="A1707" s="660"/>
      <c r="I1707" s="660"/>
      <c r="SB1707" s="730"/>
    </row>
    <row r="1708" spans="1:496" s="661" customFormat="1">
      <c r="A1708" s="660"/>
      <c r="I1708" s="660"/>
      <c r="SB1708" s="730"/>
    </row>
    <row r="1709" spans="1:496" s="661" customFormat="1">
      <c r="A1709" s="660"/>
      <c r="I1709" s="660"/>
      <c r="SB1709" s="730"/>
    </row>
    <row r="1710" spans="1:496" s="661" customFormat="1">
      <c r="A1710" s="660"/>
      <c r="I1710" s="660"/>
      <c r="SB1710" s="730"/>
    </row>
    <row r="1711" spans="1:496" s="661" customFormat="1">
      <c r="A1711" s="660"/>
      <c r="I1711" s="660"/>
      <c r="SB1711" s="730"/>
    </row>
    <row r="1712" spans="1:496" s="661" customFormat="1">
      <c r="A1712" s="660"/>
      <c r="I1712" s="660"/>
      <c r="SB1712" s="730"/>
    </row>
    <row r="1713" spans="1:496" s="661" customFormat="1">
      <c r="A1713" s="660"/>
      <c r="I1713" s="660"/>
      <c r="SB1713" s="730"/>
    </row>
    <row r="1714" spans="1:496" s="661" customFormat="1">
      <c r="A1714" s="660"/>
      <c r="I1714" s="660"/>
      <c r="SB1714" s="730"/>
    </row>
    <row r="1715" spans="1:496" s="661" customFormat="1">
      <c r="A1715" s="660"/>
      <c r="I1715" s="660"/>
      <c r="SB1715" s="730"/>
    </row>
    <row r="1716" spans="1:496" s="661" customFormat="1">
      <c r="A1716" s="660"/>
      <c r="I1716" s="660"/>
      <c r="SB1716" s="730"/>
    </row>
    <row r="1717" spans="1:496" s="661" customFormat="1">
      <c r="A1717" s="660"/>
      <c r="I1717" s="660"/>
      <c r="SB1717" s="730"/>
    </row>
    <row r="1718" spans="1:496" s="661" customFormat="1">
      <c r="A1718" s="660"/>
      <c r="I1718" s="660"/>
      <c r="SB1718" s="730"/>
    </row>
    <row r="1719" spans="1:496" s="661" customFormat="1">
      <c r="A1719" s="660"/>
      <c r="I1719" s="660"/>
      <c r="SB1719" s="730"/>
    </row>
    <row r="1720" spans="1:496" s="661" customFormat="1">
      <c r="A1720" s="660"/>
      <c r="I1720" s="660"/>
      <c r="SB1720" s="730"/>
    </row>
    <row r="1721" spans="1:496" s="661" customFormat="1">
      <c r="A1721" s="660"/>
      <c r="I1721" s="660"/>
      <c r="SB1721" s="730"/>
    </row>
    <row r="1722" spans="1:496" s="661" customFormat="1">
      <c r="A1722" s="660"/>
      <c r="I1722" s="660"/>
      <c r="SB1722" s="730"/>
    </row>
    <row r="1723" spans="1:496" s="661" customFormat="1">
      <c r="A1723" s="660"/>
      <c r="I1723" s="660"/>
      <c r="SB1723" s="730"/>
    </row>
    <row r="1724" spans="1:496" s="661" customFormat="1">
      <c r="A1724" s="660"/>
      <c r="I1724" s="660"/>
      <c r="SB1724" s="730"/>
    </row>
    <row r="1725" spans="1:496" s="661" customFormat="1">
      <c r="A1725" s="660"/>
      <c r="I1725" s="660"/>
      <c r="SB1725" s="730"/>
    </row>
    <row r="1726" spans="1:496" s="661" customFormat="1">
      <c r="A1726" s="660"/>
      <c r="I1726" s="660"/>
      <c r="SB1726" s="730"/>
    </row>
    <row r="1727" spans="1:496" s="661" customFormat="1">
      <c r="A1727" s="660"/>
      <c r="I1727" s="660"/>
      <c r="SB1727" s="730"/>
    </row>
    <row r="1728" spans="1:496" s="661" customFormat="1">
      <c r="A1728" s="660"/>
      <c r="I1728" s="660"/>
      <c r="SB1728" s="730"/>
    </row>
    <row r="1729" spans="1:496" s="661" customFormat="1">
      <c r="A1729" s="660"/>
      <c r="I1729" s="660"/>
      <c r="SB1729" s="730"/>
    </row>
    <row r="1730" spans="1:496" s="661" customFormat="1">
      <c r="A1730" s="660"/>
      <c r="I1730" s="660"/>
      <c r="SB1730" s="730"/>
    </row>
    <row r="1731" spans="1:496" s="661" customFormat="1">
      <c r="A1731" s="660"/>
      <c r="I1731" s="660"/>
      <c r="SB1731" s="730"/>
    </row>
    <row r="1732" spans="1:496" s="661" customFormat="1">
      <c r="A1732" s="660"/>
      <c r="I1732" s="660"/>
      <c r="SB1732" s="730"/>
    </row>
    <row r="1733" spans="1:496" s="661" customFormat="1">
      <c r="A1733" s="660"/>
      <c r="I1733" s="660"/>
      <c r="SB1733" s="730"/>
    </row>
    <row r="1734" spans="1:496" s="661" customFormat="1">
      <c r="A1734" s="660"/>
      <c r="I1734" s="660"/>
      <c r="SB1734" s="730"/>
    </row>
    <row r="1735" spans="1:496" s="661" customFormat="1">
      <c r="A1735" s="660"/>
      <c r="I1735" s="660"/>
      <c r="SB1735" s="730"/>
    </row>
    <row r="1736" spans="1:496" s="661" customFormat="1">
      <c r="A1736" s="660"/>
      <c r="I1736" s="660"/>
      <c r="SB1736" s="730"/>
    </row>
    <row r="1737" spans="1:496" s="661" customFormat="1">
      <c r="A1737" s="660"/>
      <c r="I1737" s="660"/>
      <c r="SB1737" s="730"/>
    </row>
    <row r="1738" spans="1:496" s="661" customFormat="1">
      <c r="A1738" s="660"/>
      <c r="I1738" s="660"/>
      <c r="SB1738" s="730"/>
    </row>
    <row r="1739" spans="1:496" s="661" customFormat="1">
      <c r="A1739" s="660"/>
      <c r="I1739" s="660"/>
      <c r="SB1739" s="730"/>
    </row>
    <row r="1740" spans="1:496" s="661" customFormat="1">
      <c r="A1740" s="660"/>
      <c r="I1740" s="660"/>
      <c r="SB1740" s="730"/>
    </row>
    <row r="1741" spans="1:496" s="661" customFormat="1">
      <c r="A1741" s="660"/>
      <c r="I1741" s="660"/>
      <c r="SB1741" s="730"/>
    </row>
    <row r="1742" spans="1:496" s="661" customFormat="1">
      <c r="A1742" s="660"/>
      <c r="I1742" s="660"/>
      <c r="SB1742" s="730"/>
    </row>
    <row r="1743" spans="1:496" s="661" customFormat="1">
      <c r="A1743" s="660"/>
      <c r="I1743" s="660"/>
      <c r="SB1743" s="730"/>
    </row>
    <row r="1744" spans="1:496" s="661" customFormat="1">
      <c r="A1744" s="660"/>
      <c r="I1744" s="660"/>
      <c r="SB1744" s="730"/>
    </row>
    <row r="1745" spans="1:496" s="661" customFormat="1">
      <c r="A1745" s="660"/>
      <c r="I1745" s="660"/>
      <c r="SB1745" s="730"/>
    </row>
    <row r="1746" spans="1:496" s="661" customFormat="1">
      <c r="A1746" s="660"/>
      <c r="I1746" s="660"/>
      <c r="SB1746" s="730"/>
    </row>
    <row r="1747" spans="1:496" s="661" customFormat="1">
      <c r="A1747" s="660"/>
      <c r="I1747" s="660"/>
      <c r="SB1747" s="730"/>
    </row>
    <row r="1748" spans="1:496" s="661" customFormat="1">
      <c r="A1748" s="660"/>
      <c r="I1748" s="660"/>
      <c r="SB1748" s="730"/>
    </row>
    <row r="1749" spans="1:496" s="661" customFormat="1">
      <c r="A1749" s="660"/>
      <c r="I1749" s="660"/>
      <c r="SB1749" s="730"/>
    </row>
    <row r="1750" spans="1:496" s="661" customFormat="1">
      <c r="A1750" s="660"/>
      <c r="I1750" s="660"/>
      <c r="SB1750" s="730"/>
    </row>
    <row r="1751" spans="1:496" s="661" customFormat="1">
      <c r="A1751" s="660"/>
      <c r="I1751" s="660"/>
      <c r="SB1751" s="730"/>
    </row>
    <row r="1752" spans="1:496" s="661" customFormat="1">
      <c r="A1752" s="660"/>
      <c r="I1752" s="660"/>
      <c r="SB1752" s="730"/>
    </row>
    <row r="1753" spans="1:496" s="661" customFormat="1">
      <c r="A1753" s="660"/>
      <c r="I1753" s="660"/>
      <c r="SB1753" s="730"/>
    </row>
    <row r="1754" spans="1:496" s="661" customFormat="1">
      <c r="A1754" s="660"/>
      <c r="I1754" s="660"/>
      <c r="SB1754" s="730"/>
    </row>
    <row r="1755" spans="1:496" s="661" customFormat="1">
      <c r="A1755" s="660"/>
      <c r="I1755" s="660"/>
      <c r="SB1755" s="730"/>
    </row>
    <row r="1756" spans="1:496" s="661" customFormat="1">
      <c r="A1756" s="660"/>
      <c r="I1756" s="660"/>
      <c r="SB1756" s="730"/>
    </row>
    <row r="1757" spans="1:496" s="661" customFormat="1">
      <c r="A1757" s="660"/>
      <c r="I1757" s="660"/>
      <c r="SB1757" s="730"/>
    </row>
    <row r="1758" spans="1:496" s="661" customFormat="1">
      <c r="A1758" s="660"/>
      <c r="I1758" s="660"/>
      <c r="SB1758" s="730"/>
    </row>
    <row r="1759" spans="1:496" s="661" customFormat="1">
      <c r="A1759" s="660"/>
      <c r="I1759" s="660"/>
      <c r="SB1759" s="730"/>
    </row>
    <row r="1760" spans="1:496" s="661" customFormat="1">
      <c r="A1760" s="660"/>
      <c r="I1760" s="660"/>
      <c r="SB1760" s="730"/>
    </row>
    <row r="1761" spans="1:496" s="661" customFormat="1">
      <c r="A1761" s="660"/>
      <c r="I1761" s="660"/>
      <c r="SB1761" s="730"/>
    </row>
    <row r="1762" spans="1:496" s="661" customFormat="1">
      <c r="A1762" s="660"/>
      <c r="I1762" s="660"/>
      <c r="SB1762" s="730"/>
    </row>
    <row r="1763" spans="1:496" s="661" customFormat="1">
      <c r="A1763" s="660"/>
      <c r="I1763" s="660"/>
      <c r="SB1763" s="730"/>
    </row>
    <row r="1764" spans="1:496" s="661" customFormat="1">
      <c r="A1764" s="660"/>
      <c r="I1764" s="660"/>
      <c r="SB1764" s="730"/>
    </row>
    <row r="1765" spans="1:496" s="661" customFormat="1">
      <c r="A1765" s="660"/>
      <c r="I1765" s="660"/>
      <c r="SB1765" s="730"/>
    </row>
    <row r="1766" spans="1:496" s="661" customFormat="1">
      <c r="A1766" s="660"/>
      <c r="I1766" s="660"/>
      <c r="SB1766" s="730"/>
    </row>
    <row r="1767" spans="1:496" s="661" customFormat="1">
      <c r="A1767" s="660"/>
      <c r="I1767" s="660"/>
      <c r="SB1767" s="730"/>
    </row>
    <row r="1768" spans="1:496" s="661" customFormat="1">
      <c r="A1768" s="660"/>
      <c r="I1768" s="660"/>
      <c r="SB1768" s="730"/>
    </row>
    <row r="1769" spans="1:496" s="661" customFormat="1">
      <c r="A1769" s="660"/>
      <c r="I1769" s="660"/>
      <c r="SB1769" s="730"/>
    </row>
    <row r="1770" spans="1:496" s="661" customFormat="1">
      <c r="A1770" s="660"/>
      <c r="I1770" s="660"/>
      <c r="SB1770" s="730"/>
    </row>
    <row r="1771" spans="1:496" s="661" customFormat="1">
      <c r="A1771" s="660"/>
      <c r="I1771" s="660"/>
      <c r="SB1771" s="730"/>
    </row>
    <row r="1772" spans="1:496" s="661" customFormat="1">
      <c r="A1772" s="660"/>
      <c r="I1772" s="660"/>
      <c r="SB1772" s="730"/>
    </row>
    <row r="1773" spans="1:496" s="661" customFormat="1">
      <c r="A1773" s="660"/>
      <c r="I1773" s="660"/>
      <c r="SB1773" s="730"/>
    </row>
    <row r="1774" spans="1:496" s="661" customFormat="1">
      <c r="A1774" s="660"/>
      <c r="I1774" s="660"/>
      <c r="SB1774" s="730"/>
    </row>
    <row r="1775" spans="1:496" s="661" customFormat="1">
      <c r="A1775" s="660"/>
      <c r="I1775" s="660"/>
      <c r="SB1775" s="730"/>
    </row>
    <row r="1776" spans="1:496" s="661" customFormat="1">
      <c r="A1776" s="660"/>
      <c r="I1776" s="660"/>
      <c r="SB1776" s="730"/>
    </row>
    <row r="1777" spans="1:496" s="661" customFormat="1">
      <c r="A1777" s="660"/>
      <c r="I1777" s="660"/>
      <c r="SB1777" s="730"/>
    </row>
    <row r="1778" spans="1:496" s="661" customFormat="1">
      <c r="A1778" s="660"/>
      <c r="I1778" s="660"/>
      <c r="SB1778" s="730"/>
    </row>
    <row r="1779" spans="1:496" s="661" customFormat="1">
      <c r="A1779" s="660"/>
      <c r="I1779" s="660"/>
      <c r="SB1779" s="730"/>
    </row>
    <row r="1780" spans="1:496" s="661" customFormat="1">
      <c r="A1780" s="660"/>
      <c r="I1780" s="660"/>
      <c r="SB1780" s="730"/>
    </row>
    <row r="1781" spans="1:496" s="661" customFormat="1">
      <c r="A1781" s="660"/>
      <c r="I1781" s="660"/>
      <c r="SB1781" s="730"/>
    </row>
    <row r="1782" spans="1:496" s="661" customFormat="1">
      <c r="A1782" s="660"/>
      <c r="I1782" s="660"/>
      <c r="SB1782" s="730"/>
    </row>
    <row r="1783" spans="1:496" s="661" customFormat="1">
      <c r="A1783" s="660"/>
      <c r="I1783" s="660"/>
      <c r="SB1783" s="730"/>
    </row>
    <row r="1784" spans="1:496" s="661" customFormat="1">
      <c r="A1784" s="660"/>
      <c r="I1784" s="660"/>
      <c r="SB1784" s="730"/>
    </row>
    <row r="1785" spans="1:496" s="661" customFormat="1">
      <c r="A1785" s="660"/>
      <c r="I1785" s="660"/>
      <c r="SB1785" s="730"/>
    </row>
    <row r="1786" spans="1:496" s="661" customFormat="1">
      <c r="A1786" s="660"/>
      <c r="I1786" s="660"/>
      <c r="SB1786" s="730"/>
    </row>
    <row r="1787" spans="1:496" s="661" customFormat="1">
      <c r="A1787" s="660"/>
      <c r="I1787" s="660"/>
      <c r="SB1787" s="730"/>
    </row>
    <row r="1788" spans="1:496" s="661" customFormat="1">
      <c r="A1788" s="660"/>
      <c r="I1788" s="660"/>
      <c r="SB1788" s="730"/>
    </row>
    <row r="1789" spans="1:496" s="661" customFormat="1">
      <c r="A1789" s="660"/>
      <c r="I1789" s="660"/>
      <c r="SB1789" s="730"/>
    </row>
    <row r="1790" spans="1:496" s="661" customFormat="1">
      <c r="A1790" s="660"/>
      <c r="I1790" s="660"/>
      <c r="SB1790" s="730"/>
    </row>
    <row r="1791" spans="1:496" s="661" customFormat="1">
      <c r="A1791" s="660"/>
      <c r="I1791" s="660"/>
      <c r="SB1791" s="730"/>
    </row>
    <row r="1792" spans="1:496" s="661" customFormat="1">
      <c r="A1792" s="660"/>
      <c r="I1792" s="660"/>
      <c r="SB1792" s="730"/>
    </row>
    <row r="1793" spans="1:496" s="661" customFormat="1">
      <c r="A1793" s="660"/>
      <c r="I1793" s="660"/>
      <c r="SB1793" s="730"/>
    </row>
    <row r="1794" spans="1:496" s="661" customFormat="1">
      <c r="A1794" s="660"/>
      <c r="I1794" s="660"/>
      <c r="SB1794" s="730"/>
    </row>
    <row r="1795" spans="1:496" s="661" customFormat="1">
      <c r="A1795" s="660"/>
      <c r="I1795" s="660"/>
      <c r="SB1795" s="730"/>
    </row>
    <row r="1796" spans="1:496" s="661" customFormat="1">
      <c r="A1796" s="660"/>
      <c r="I1796" s="660"/>
      <c r="SB1796" s="730"/>
    </row>
    <row r="1797" spans="1:496" s="661" customFormat="1">
      <c r="A1797" s="660"/>
      <c r="I1797" s="660"/>
      <c r="SB1797" s="730"/>
    </row>
    <row r="1798" spans="1:496" s="661" customFormat="1">
      <c r="A1798" s="660"/>
      <c r="I1798" s="660"/>
      <c r="SB1798" s="730"/>
    </row>
    <row r="1799" spans="1:496" s="661" customFormat="1">
      <c r="A1799" s="660"/>
      <c r="I1799" s="660"/>
      <c r="SB1799" s="730"/>
    </row>
    <row r="1800" spans="1:496" s="661" customFormat="1">
      <c r="A1800" s="660"/>
      <c r="I1800" s="660"/>
      <c r="SB1800" s="730"/>
    </row>
    <row r="1801" spans="1:496" s="661" customFormat="1">
      <c r="A1801" s="660"/>
      <c r="I1801" s="660"/>
      <c r="SB1801" s="730"/>
    </row>
    <row r="1802" spans="1:496" s="661" customFormat="1">
      <c r="A1802" s="660"/>
      <c r="I1802" s="660"/>
      <c r="SB1802" s="730"/>
    </row>
    <row r="1803" spans="1:496" s="661" customFormat="1">
      <c r="A1803" s="660"/>
      <c r="I1803" s="660"/>
      <c r="SB1803" s="730"/>
    </row>
    <row r="1804" spans="1:496" s="661" customFormat="1">
      <c r="A1804" s="660"/>
      <c r="I1804" s="660"/>
      <c r="SB1804" s="730"/>
    </row>
    <row r="1805" spans="1:496" s="661" customFormat="1">
      <c r="A1805" s="660"/>
      <c r="I1805" s="660"/>
      <c r="SB1805" s="730"/>
    </row>
    <row r="1806" spans="1:496" s="661" customFormat="1">
      <c r="A1806" s="660"/>
      <c r="I1806" s="660"/>
      <c r="SB1806" s="730"/>
    </row>
    <row r="1807" spans="1:496" s="661" customFormat="1">
      <c r="A1807" s="660"/>
      <c r="I1807" s="660"/>
      <c r="SB1807" s="730"/>
    </row>
    <row r="1808" spans="1:496" s="661" customFormat="1">
      <c r="A1808" s="660"/>
      <c r="I1808" s="660"/>
      <c r="SB1808" s="730"/>
    </row>
    <row r="1809" spans="1:496" s="661" customFormat="1">
      <c r="A1809" s="660"/>
      <c r="I1809" s="660"/>
      <c r="SB1809" s="730"/>
    </row>
    <row r="1810" spans="1:496" s="661" customFormat="1">
      <c r="A1810" s="660"/>
      <c r="I1810" s="660"/>
      <c r="SB1810" s="730"/>
    </row>
    <row r="1811" spans="1:496" s="661" customFormat="1">
      <c r="A1811" s="660"/>
      <c r="I1811" s="660"/>
      <c r="SB1811" s="730"/>
    </row>
    <row r="1812" spans="1:496" s="661" customFormat="1">
      <c r="A1812" s="660"/>
      <c r="I1812" s="660"/>
      <c r="SB1812" s="730"/>
    </row>
    <row r="1813" spans="1:496" s="661" customFormat="1">
      <c r="A1813" s="660"/>
      <c r="I1813" s="660"/>
      <c r="SB1813" s="730"/>
    </row>
    <row r="1814" spans="1:496" s="661" customFormat="1">
      <c r="A1814" s="660"/>
      <c r="I1814" s="660"/>
      <c r="SB1814" s="730"/>
    </row>
    <row r="1815" spans="1:496" s="661" customFormat="1">
      <c r="A1815" s="660"/>
      <c r="I1815" s="660"/>
      <c r="SB1815" s="730"/>
    </row>
    <row r="1816" spans="1:496" s="661" customFormat="1">
      <c r="A1816" s="660"/>
      <c r="I1816" s="660"/>
      <c r="SB1816" s="730"/>
    </row>
    <row r="1817" spans="1:496" s="661" customFormat="1">
      <c r="A1817" s="660"/>
      <c r="I1817" s="660"/>
      <c r="SB1817" s="730"/>
    </row>
    <row r="1818" spans="1:496" s="661" customFormat="1">
      <c r="A1818" s="660"/>
      <c r="I1818" s="660"/>
      <c r="SB1818" s="730"/>
    </row>
    <row r="1819" spans="1:496" s="661" customFormat="1">
      <c r="A1819" s="660"/>
      <c r="I1819" s="660"/>
      <c r="SB1819" s="730"/>
    </row>
    <row r="1820" spans="1:496" s="661" customFormat="1">
      <c r="A1820" s="660"/>
      <c r="I1820" s="660"/>
      <c r="SB1820" s="730"/>
    </row>
    <row r="1821" spans="1:496" s="661" customFormat="1">
      <c r="A1821" s="660"/>
      <c r="I1821" s="660"/>
      <c r="SB1821" s="730"/>
    </row>
    <row r="1822" spans="1:496" s="661" customFormat="1">
      <c r="A1822" s="660"/>
      <c r="I1822" s="660"/>
      <c r="SB1822" s="730"/>
    </row>
    <row r="1823" spans="1:496" s="661" customFormat="1">
      <c r="A1823" s="660"/>
      <c r="I1823" s="660"/>
      <c r="SB1823" s="730"/>
    </row>
    <row r="1824" spans="1:496" s="661" customFormat="1">
      <c r="A1824" s="660"/>
      <c r="I1824" s="660"/>
      <c r="SB1824" s="730"/>
    </row>
    <row r="1825" spans="1:496" s="661" customFormat="1">
      <c r="A1825" s="660"/>
      <c r="I1825" s="660"/>
      <c r="SB1825" s="730"/>
    </row>
    <row r="1826" spans="1:496" s="661" customFormat="1">
      <c r="A1826" s="660"/>
      <c r="I1826" s="660"/>
      <c r="SB1826" s="730"/>
    </row>
    <row r="1827" spans="1:496" s="661" customFormat="1">
      <c r="A1827" s="660"/>
      <c r="I1827" s="660"/>
      <c r="SB1827" s="730"/>
    </row>
    <row r="1828" spans="1:496" s="661" customFormat="1">
      <c r="A1828" s="660"/>
      <c r="I1828" s="660"/>
      <c r="SB1828" s="730"/>
    </row>
    <row r="1829" spans="1:496" s="661" customFormat="1">
      <c r="A1829" s="660"/>
      <c r="I1829" s="660"/>
      <c r="SB1829" s="730"/>
    </row>
    <row r="1830" spans="1:496" s="661" customFormat="1">
      <c r="A1830" s="660"/>
      <c r="I1830" s="660"/>
      <c r="SB1830" s="730"/>
    </row>
    <row r="1831" spans="1:496" s="661" customFormat="1">
      <c r="A1831" s="660"/>
      <c r="I1831" s="660"/>
      <c r="SB1831" s="730"/>
    </row>
    <row r="1832" spans="1:496" s="661" customFormat="1">
      <c r="A1832" s="660"/>
      <c r="I1832" s="660"/>
      <c r="SB1832" s="730"/>
    </row>
    <row r="1833" spans="1:496" s="661" customFormat="1">
      <c r="A1833" s="660"/>
      <c r="I1833" s="660"/>
      <c r="SB1833" s="730"/>
    </row>
    <row r="1834" spans="1:496" s="661" customFormat="1">
      <c r="A1834" s="660"/>
      <c r="I1834" s="660"/>
      <c r="SB1834" s="730"/>
    </row>
    <row r="1835" spans="1:496" s="661" customFormat="1">
      <c r="A1835" s="660"/>
      <c r="I1835" s="660"/>
      <c r="SB1835" s="730"/>
    </row>
    <row r="1836" spans="1:496" s="661" customFormat="1">
      <c r="A1836" s="660"/>
      <c r="I1836" s="660"/>
      <c r="SB1836" s="730"/>
    </row>
    <row r="1837" spans="1:496" s="661" customFormat="1">
      <c r="A1837" s="660"/>
      <c r="I1837" s="660"/>
      <c r="SB1837" s="730"/>
    </row>
    <row r="1838" spans="1:496" s="661" customFormat="1">
      <c r="A1838" s="660"/>
      <c r="I1838" s="660"/>
      <c r="SB1838" s="730"/>
    </row>
    <row r="1839" spans="1:496" s="661" customFormat="1">
      <c r="A1839" s="660"/>
      <c r="I1839" s="660"/>
      <c r="SB1839" s="730"/>
    </row>
    <row r="1840" spans="1:496" s="661" customFormat="1">
      <c r="A1840" s="660"/>
      <c r="I1840" s="660"/>
      <c r="SB1840" s="730"/>
    </row>
    <row r="1841" spans="1:496" s="661" customFormat="1">
      <c r="A1841" s="660"/>
      <c r="I1841" s="660"/>
      <c r="SB1841" s="730"/>
    </row>
    <row r="1842" spans="1:496" s="661" customFormat="1">
      <c r="A1842" s="660"/>
      <c r="I1842" s="660"/>
      <c r="SB1842" s="730"/>
    </row>
    <row r="1843" spans="1:496" s="661" customFormat="1">
      <c r="A1843" s="660"/>
      <c r="I1843" s="660"/>
      <c r="SB1843" s="730"/>
    </row>
    <row r="1844" spans="1:496" s="661" customFormat="1">
      <c r="A1844" s="660"/>
      <c r="I1844" s="660"/>
      <c r="SB1844" s="730"/>
    </row>
    <row r="1845" spans="1:496" s="661" customFormat="1">
      <c r="A1845" s="660"/>
      <c r="I1845" s="660"/>
      <c r="SB1845" s="730"/>
    </row>
    <row r="1846" spans="1:496" s="661" customFormat="1">
      <c r="A1846" s="660"/>
      <c r="I1846" s="660"/>
      <c r="SB1846" s="730"/>
    </row>
    <row r="1847" spans="1:496" s="661" customFormat="1">
      <c r="A1847" s="660"/>
      <c r="I1847" s="660"/>
      <c r="SB1847" s="730"/>
    </row>
    <row r="1848" spans="1:496" s="661" customFormat="1">
      <c r="A1848" s="660"/>
      <c r="I1848" s="660"/>
      <c r="SB1848" s="730"/>
    </row>
    <row r="1849" spans="1:496" s="661" customFormat="1">
      <c r="A1849" s="660"/>
      <c r="I1849" s="660"/>
      <c r="SB1849" s="730"/>
    </row>
    <row r="1850" spans="1:496" s="661" customFormat="1">
      <c r="A1850" s="660"/>
      <c r="I1850" s="660"/>
      <c r="SB1850" s="730"/>
    </row>
    <row r="1851" spans="1:496" s="661" customFormat="1">
      <c r="A1851" s="660"/>
      <c r="I1851" s="660"/>
      <c r="SB1851" s="730"/>
    </row>
    <row r="1852" spans="1:496" s="661" customFormat="1">
      <c r="A1852" s="660"/>
      <c r="I1852" s="660"/>
      <c r="SB1852" s="730"/>
    </row>
    <row r="1853" spans="1:496" s="661" customFormat="1">
      <c r="A1853" s="660"/>
      <c r="I1853" s="660"/>
      <c r="SB1853" s="730"/>
    </row>
    <row r="1854" spans="1:496" s="661" customFormat="1">
      <c r="A1854" s="660"/>
      <c r="I1854" s="660"/>
      <c r="SB1854" s="730"/>
    </row>
    <row r="1855" spans="1:496" s="661" customFormat="1">
      <c r="A1855" s="660"/>
      <c r="I1855" s="660"/>
      <c r="SB1855" s="730"/>
    </row>
    <row r="1856" spans="1:496" s="661" customFormat="1">
      <c r="A1856" s="660"/>
      <c r="I1856" s="660"/>
      <c r="SB1856" s="730"/>
    </row>
    <row r="1857" spans="1:496" s="661" customFormat="1">
      <c r="A1857" s="660"/>
      <c r="I1857" s="660"/>
      <c r="SB1857" s="730"/>
    </row>
    <row r="1858" spans="1:496" s="661" customFormat="1">
      <c r="A1858" s="660"/>
      <c r="I1858" s="660"/>
      <c r="SB1858" s="730"/>
    </row>
    <row r="1859" spans="1:496" s="661" customFormat="1">
      <c r="A1859" s="660"/>
      <c r="I1859" s="660"/>
      <c r="SB1859" s="730"/>
    </row>
    <row r="1860" spans="1:496" s="661" customFormat="1">
      <c r="A1860" s="660"/>
      <c r="I1860" s="660"/>
      <c r="SB1860" s="730"/>
    </row>
    <row r="1861" spans="1:496" s="661" customFormat="1">
      <c r="A1861" s="660"/>
      <c r="I1861" s="660"/>
      <c r="SB1861" s="730"/>
    </row>
    <row r="1862" spans="1:496" s="661" customFormat="1">
      <c r="A1862" s="660"/>
      <c r="I1862" s="660"/>
      <c r="SB1862" s="730"/>
    </row>
    <row r="1863" spans="1:496" s="661" customFormat="1">
      <c r="A1863" s="660"/>
      <c r="I1863" s="660"/>
      <c r="SB1863" s="730"/>
    </row>
    <row r="1864" spans="1:496" s="661" customFormat="1">
      <c r="A1864" s="660"/>
      <c r="I1864" s="660"/>
      <c r="SB1864" s="730"/>
    </row>
    <row r="1865" spans="1:496" s="661" customFormat="1">
      <c r="A1865" s="660"/>
      <c r="I1865" s="660"/>
      <c r="SB1865" s="730"/>
    </row>
    <row r="1866" spans="1:496" s="661" customFormat="1">
      <c r="A1866" s="660"/>
      <c r="I1866" s="660"/>
      <c r="SB1866" s="730"/>
    </row>
    <row r="1867" spans="1:496" s="661" customFormat="1">
      <c r="A1867" s="660"/>
      <c r="I1867" s="660"/>
      <c r="SB1867" s="730"/>
    </row>
    <row r="1868" spans="1:496" s="661" customFormat="1">
      <c r="A1868" s="660"/>
      <c r="I1868" s="660"/>
      <c r="SB1868" s="730"/>
    </row>
    <row r="1869" spans="1:496" s="661" customFormat="1">
      <c r="A1869" s="660"/>
      <c r="I1869" s="660"/>
      <c r="SB1869" s="730"/>
    </row>
    <row r="1870" spans="1:496" s="661" customFormat="1">
      <c r="A1870" s="660"/>
      <c r="I1870" s="660"/>
      <c r="SB1870" s="730"/>
    </row>
    <row r="1871" spans="1:496" s="661" customFormat="1">
      <c r="A1871" s="660"/>
      <c r="I1871" s="660"/>
      <c r="SB1871" s="730"/>
    </row>
    <row r="1872" spans="1:496" s="661" customFormat="1">
      <c r="A1872" s="660"/>
      <c r="I1872" s="660"/>
      <c r="SB1872" s="730"/>
    </row>
    <row r="1873" spans="1:496" s="661" customFormat="1">
      <c r="A1873" s="660"/>
      <c r="I1873" s="660"/>
      <c r="SB1873" s="730"/>
    </row>
    <row r="1874" spans="1:496" s="661" customFormat="1">
      <c r="A1874" s="660"/>
      <c r="I1874" s="660"/>
      <c r="SB1874" s="730"/>
    </row>
    <row r="1875" spans="1:496" s="661" customFormat="1">
      <c r="A1875" s="660"/>
      <c r="I1875" s="660"/>
      <c r="SB1875" s="730"/>
    </row>
    <row r="1876" spans="1:496" s="661" customFormat="1">
      <c r="A1876" s="660"/>
      <c r="I1876" s="660"/>
      <c r="SB1876" s="730"/>
    </row>
    <row r="1877" spans="1:496" s="661" customFormat="1">
      <c r="A1877" s="660"/>
      <c r="I1877" s="660"/>
      <c r="SB1877" s="730"/>
    </row>
    <row r="1878" spans="1:496" s="661" customFormat="1">
      <c r="A1878" s="660"/>
      <c r="I1878" s="660"/>
      <c r="SB1878" s="730"/>
    </row>
    <row r="1879" spans="1:496" s="661" customFormat="1">
      <c r="A1879" s="660"/>
      <c r="I1879" s="660"/>
      <c r="SB1879" s="730"/>
    </row>
    <row r="1880" spans="1:496" s="661" customFormat="1">
      <c r="A1880" s="660"/>
      <c r="I1880" s="660"/>
      <c r="SB1880" s="730"/>
    </row>
    <row r="1881" spans="1:496" s="661" customFormat="1">
      <c r="A1881" s="660"/>
      <c r="I1881" s="660"/>
      <c r="SB1881" s="730"/>
    </row>
    <row r="1882" spans="1:496" s="661" customFormat="1">
      <c r="A1882" s="660"/>
      <c r="I1882" s="660"/>
      <c r="SB1882" s="730"/>
    </row>
    <row r="1883" spans="1:496" s="661" customFormat="1">
      <c r="A1883" s="660"/>
      <c r="I1883" s="660"/>
      <c r="SB1883" s="730"/>
    </row>
    <row r="1884" spans="1:496" s="661" customFormat="1">
      <c r="A1884" s="660"/>
      <c r="I1884" s="660"/>
      <c r="SB1884" s="730"/>
    </row>
    <row r="1885" spans="1:496" s="661" customFormat="1">
      <c r="A1885" s="660"/>
      <c r="I1885" s="660"/>
      <c r="SB1885" s="730"/>
    </row>
    <row r="1886" spans="1:496" s="661" customFormat="1">
      <c r="A1886" s="660"/>
      <c r="I1886" s="660"/>
      <c r="SB1886" s="730"/>
    </row>
    <row r="1887" spans="1:496" s="661" customFormat="1">
      <c r="A1887" s="660"/>
      <c r="I1887" s="660"/>
      <c r="SB1887" s="730"/>
    </row>
    <row r="1888" spans="1:496" s="661" customFormat="1">
      <c r="A1888" s="660"/>
      <c r="I1888" s="660"/>
      <c r="SB1888" s="730"/>
    </row>
    <row r="1889" spans="1:496" s="661" customFormat="1">
      <c r="A1889" s="660"/>
      <c r="I1889" s="660"/>
      <c r="SB1889" s="730"/>
    </row>
    <row r="1890" spans="1:496" s="661" customFormat="1">
      <c r="A1890" s="660"/>
      <c r="I1890" s="660"/>
      <c r="SB1890" s="730"/>
    </row>
    <row r="1891" spans="1:496" s="661" customFormat="1">
      <c r="A1891" s="660"/>
      <c r="I1891" s="660"/>
      <c r="SB1891" s="730"/>
    </row>
    <row r="1892" spans="1:496" s="661" customFormat="1">
      <c r="A1892" s="660"/>
      <c r="I1892" s="660"/>
      <c r="SB1892" s="730"/>
    </row>
    <row r="1893" spans="1:496" s="661" customFormat="1">
      <c r="A1893" s="660"/>
      <c r="I1893" s="660"/>
      <c r="SB1893" s="730"/>
    </row>
    <row r="1894" spans="1:496" s="661" customFormat="1">
      <c r="A1894" s="660"/>
      <c r="I1894" s="660"/>
      <c r="SB1894" s="730"/>
    </row>
    <row r="1895" spans="1:496" s="661" customFormat="1">
      <c r="A1895" s="660"/>
      <c r="I1895" s="660"/>
      <c r="SB1895" s="730"/>
    </row>
    <row r="1896" spans="1:496" s="661" customFormat="1">
      <c r="A1896" s="660"/>
      <c r="I1896" s="660"/>
      <c r="SB1896" s="730"/>
    </row>
    <row r="1897" spans="1:496" s="661" customFormat="1">
      <c r="A1897" s="660"/>
      <c r="I1897" s="660"/>
      <c r="SB1897" s="730"/>
    </row>
    <row r="1898" spans="1:496" s="661" customFormat="1">
      <c r="A1898" s="660"/>
      <c r="I1898" s="660"/>
      <c r="SB1898" s="730"/>
    </row>
  </sheetData>
  <mergeCells count="2">
    <mergeCell ref="B2:D2"/>
    <mergeCell ref="B28:C39"/>
  </mergeCells>
  <phoneticPr fontId="2" type="noConversion"/>
  <dataValidations count="4">
    <dataValidation type="list" allowBlank="1" showInputMessage="1" showErrorMessage="1" sqref="C9" xr:uid="{59D879D1-FD67-4D45-A321-61DB96849374}">
      <formula1>$L$2:$II$2</formula1>
    </dataValidation>
    <dataValidation type="list" allowBlank="1" showInputMessage="1" showErrorMessage="1" sqref="C7:C8" xr:uid="{FBCBBC93-7859-4797-80A8-BF230DCB8C67}">
      <formula1>$L$2:$RS$2</formula1>
    </dataValidation>
    <dataValidation type="list" allowBlank="1" showInputMessage="1" showErrorMessage="1" sqref="F27:F28" xr:uid="{22A71CDF-35EF-43C2-BB7F-25326C275FA5}">
      <formula1>$I$2:$I$3</formula1>
    </dataValidation>
    <dataValidation type="list" allowBlank="1" showInputMessage="1" showErrorMessage="1" promptTitle="Select WBS Code" prompt="Select WBS Code" sqref="A4" xr:uid="{06A62C34-DC55-430D-A98C-DBF6C0894035}">
      <formula1>$H$7:$H$28</formula1>
    </dataValidation>
  </dataValidations>
  <pageMargins left="0.75" right="0.75" top="1" bottom="1" header="0.5" footer="0.5"/>
  <pageSetup orientation="landscape" r:id="rId1"/>
  <headerFooter alignWithMargins="0"/>
  <colBreaks count="1" manualBreakCount="1">
    <brk id="6" max="1048575"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A643E-A1AE-44FF-A8E8-34899FB44439}">
  <dimension ref="A1:W35"/>
  <sheetViews>
    <sheetView workbookViewId="0">
      <selection activeCell="A38" sqref="A38"/>
    </sheetView>
  </sheetViews>
  <sheetFormatPr defaultColWidth="9.140625" defaultRowHeight="15"/>
  <cols>
    <col min="1" max="1" width="17" style="764" bestFit="1" customWidth="1"/>
    <col min="2" max="2" width="10.7109375" style="764" bestFit="1" customWidth="1"/>
    <col min="3" max="5" width="9.140625" style="764"/>
    <col min="6" max="6" width="9" style="764" bestFit="1" customWidth="1"/>
    <col min="7" max="7" width="9.140625" style="764" hidden="1" customWidth="1"/>
    <col min="8" max="8" width="46" style="764" hidden="1" customWidth="1"/>
    <col min="9" max="9" width="9" style="764" customWidth="1"/>
    <col min="10" max="10" width="11.140625" style="764" bestFit="1" customWidth="1"/>
    <col min="11" max="11" width="6" style="764" bestFit="1" customWidth="1"/>
    <col min="12" max="16384" width="9.140625" style="764"/>
  </cols>
  <sheetData>
    <row r="1" spans="1:23">
      <c r="A1" s="759" t="s">
        <v>1237</v>
      </c>
      <c r="B1" s="760" t="s">
        <v>1238</v>
      </c>
      <c r="C1" s="761"/>
      <c r="D1" s="762"/>
      <c r="E1" s="762"/>
      <c r="F1" s="763"/>
      <c r="H1" s="764" t="s">
        <v>1239</v>
      </c>
      <c r="K1" s="764" t="s">
        <v>1240</v>
      </c>
    </row>
    <row r="2" spans="1:23">
      <c r="A2" s="765"/>
      <c r="B2" s="764" t="s">
        <v>1241</v>
      </c>
      <c r="C2" s="764" t="s">
        <v>1242</v>
      </c>
      <c r="D2" s="764" t="s">
        <v>1243</v>
      </c>
      <c r="F2" s="766" t="s">
        <v>331</v>
      </c>
      <c r="G2" s="764">
        <v>1</v>
      </c>
      <c r="H2" s="767" t="s">
        <v>1244</v>
      </c>
      <c r="I2" s="767"/>
      <c r="J2" s="768" t="s">
        <v>1245</v>
      </c>
      <c r="K2" s="768">
        <v>31</v>
      </c>
    </row>
    <row r="3" spans="1:23" ht="15" customHeight="1">
      <c r="A3" s="765" t="s">
        <v>1246</v>
      </c>
      <c r="B3" s="769">
        <v>10</v>
      </c>
      <c r="C3" s="769">
        <v>12</v>
      </c>
      <c r="D3" s="769">
        <v>2024</v>
      </c>
      <c r="E3" s="770"/>
      <c r="F3" s="771" t="str">
        <f>IF(IF(OR(B3=10,B3=11,B3=12),"Q1",IF(OR(B3=1,B3=2,B3=3),"Q2",IF(OR(B3=4,B3=5,B3=6),"Q3",IF(OR(B3=7,B3=8,B3=9),"Q4"))))="Q1",(D3+1)&amp;IF(OR(B3=10,B3=11,B3=12),"Q1",IF(OR(B3=1,B3=2,B3=3),"Q2",IF(OR(B3=4,B3=5,B3=6),"Q3",IF(OR(B3=7,B3=8,B3=9),"Q4")))),D3&amp;IF(OR(B3=10,B3=11,B3=12),"Q1",IF(OR(B3=1,B3=2,B3=3),"Q2",IF(OR(B3=4,B3=5,B3=6),"Q3",IF(OR(B3=7,B3=8,B3=9),"Q4")))))</f>
        <v>2025Q1</v>
      </c>
      <c r="G3" s="764">
        <v>2</v>
      </c>
      <c r="H3" s="767" t="s">
        <v>1247</v>
      </c>
      <c r="I3" s="767"/>
      <c r="J3" s="768" t="s">
        <v>1248</v>
      </c>
      <c r="K3" s="768">
        <v>28.25</v>
      </c>
      <c r="O3" s="873" t="s">
        <v>1249</v>
      </c>
      <c r="P3" s="873"/>
      <c r="Q3" s="873"/>
      <c r="R3" s="873"/>
      <c r="S3" s="873"/>
      <c r="T3" s="873"/>
      <c r="U3" s="873"/>
      <c r="V3" s="873"/>
      <c r="W3" s="873"/>
    </row>
    <row r="4" spans="1:23">
      <c r="A4" s="765" t="s">
        <v>1250</v>
      </c>
      <c r="B4" s="769">
        <v>3</v>
      </c>
      <c r="C4" s="769">
        <v>12</v>
      </c>
      <c r="D4" s="769">
        <v>2030</v>
      </c>
      <c r="E4" s="770"/>
      <c r="F4" s="771" t="str">
        <f>IF(IF(OR(B4=10,B4=11,B4=12),"Q1",IF(OR(B4=1,B4=2,B4=3),"Q2",IF(OR(B4=4,B4=5,B4=6),"Q3",IF(OR(B4=7,B4=8,B4=9),"Q4"))))="Q1",(D4+1)&amp;IF(OR(B4=10,B4=11,B4=12),"Q1",IF(OR(B4=1,B4=2,B4=3),"Q2",IF(OR(B4=4,B4=5,B4=6),"Q3",IF(OR(B4=7,B4=8,B4=9),"Q4")))),D4&amp;IF(OR(B4=10,B4=11,B4=12),"Q1",IF(OR(B4=1,B4=2,B4=3),"Q2",IF(OR(B4=4,B4=5,B4=6),"Q3",IF(OR(B4=7,B4=8,B4=9),"Q4")))))</f>
        <v>2030Q2</v>
      </c>
      <c r="G4" s="764">
        <v>3</v>
      </c>
      <c r="H4" s="767" t="s">
        <v>1251</v>
      </c>
      <c r="I4" s="767"/>
      <c r="J4" s="768" t="s">
        <v>1252</v>
      </c>
      <c r="K4" s="768">
        <v>31</v>
      </c>
      <c r="O4" s="873"/>
      <c r="P4" s="873"/>
      <c r="Q4" s="873"/>
      <c r="R4" s="873"/>
      <c r="S4" s="873"/>
      <c r="T4" s="873"/>
      <c r="U4" s="873"/>
      <c r="V4" s="873"/>
      <c r="W4" s="873"/>
    </row>
    <row r="5" spans="1:23">
      <c r="A5" s="772" t="s">
        <v>1253</v>
      </c>
      <c r="B5" s="773">
        <f>MONTH((MEDIAN(DATE(D3,B3,C3),DATE(D4,B4,C4))))</f>
        <v>6</v>
      </c>
      <c r="C5" s="773">
        <f>DAY((MEDIAN(DATE(D3,B3,C3),DATE(D4,B4,C4))))</f>
        <v>27</v>
      </c>
      <c r="D5" s="773">
        <f>YEAR((MEDIAN(DATE(D3,B3,C3),DATE(D4,B4,C4))))</f>
        <v>2027</v>
      </c>
      <c r="E5" s="773"/>
      <c r="F5" s="774" t="str">
        <f>IF(IF(OR(B5=10,B5=11,B5=12),"Q1",IF(OR(B5=1,B5=2,B5=3),"Q2",IF(OR(B5=4,B5=5,B5=6),"Q3",IF(OR(B5=7,B5=8,B5=9),"Q4"))))="Q1",(D5+1)&amp;IF(OR(B5=10,B5=11,B5=12),"Q1",IF(OR(B5=1,B5=2,B5=3),"Q2",IF(OR(B5=4,B5=5,B5=6),"Q3",IF(OR(B5=7,B5=8,B5=9),"Q4")))),D5&amp;IF(OR(B5=10,B5=11,B5=12),"Q1",IF(OR(B5=1,B5=2,B5=3),"Q2",IF(OR(B5=4,B5=5,B5=6),"Q3",IF(OR(B5=7,B5=8,B5=9),"Q4")))))</f>
        <v>2027Q3</v>
      </c>
      <c r="G5" s="764">
        <v>4</v>
      </c>
      <c r="H5" s="767" t="s">
        <v>1254</v>
      </c>
      <c r="I5" s="767"/>
      <c r="J5" s="775" t="s">
        <v>1255</v>
      </c>
      <c r="K5" s="775">
        <v>30</v>
      </c>
      <c r="O5" s="874" t="s">
        <v>1256</v>
      </c>
      <c r="P5" s="875"/>
      <c r="Q5" s="875"/>
      <c r="R5" s="875"/>
      <c r="S5" s="875"/>
      <c r="T5" s="875"/>
      <c r="U5" s="875"/>
      <c r="V5" s="875"/>
      <c r="W5" s="875"/>
    </row>
    <row r="6" spans="1:23">
      <c r="A6" s="759" t="s">
        <v>1237</v>
      </c>
      <c r="B6" s="760" t="s">
        <v>1239</v>
      </c>
      <c r="C6" s="761"/>
      <c r="D6" s="762"/>
      <c r="E6" s="762"/>
      <c r="F6" s="763"/>
      <c r="G6" s="764">
        <v>5</v>
      </c>
      <c r="H6" s="767" t="s">
        <v>1257</v>
      </c>
      <c r="I6" s="767"/>
      <c r="J6" s="775" t="s">
        <v>1258</v>
      </c>
      <c r="K6" s="775">
        <v>31</v>
      </c>
      <c r="O6" s="875"/>
      <c r="P6" s="875"/>
      <c r="Q6" s="875"/>
      <c r="R6" s="875"/>
      <c r="S6" s="875"/>
      <c r="T6" s="875"/>
      <c r="U6" s="875"/>
      <c r="V6" s="875"/>
      <c r="W6" s="875"/>
    </row>
    <row r="7" spans="1:23">
      <c r="A7" s="765"/>
      <c r="B7" s="764" t="s">
        <v>1241</v>
      </c>
      <c r="C7" s="764" t="s">
        <v>1242</v>
      </c>
      <c r="D7" s="764" t="s">
        <v>1243</v>
      </c>
      <c r="F7" s="766" t="s">
        <v>331</v>
      </c>
      <c r="G7" s="764">
        <v>6</v>
      </c>
      <c r="H7" s="767" t="s">
        <v>1238</v>
      </c>
      <c r="I7" s="767"/>
      <c r="J7" s="775" t="s">
        <v>1259</v>
      </c>
      <c r="K7" s="775">
        <v>30</v>
      </c>
      <c r="O7" s="876" t="s">
        <v>1260</v>
      </c>
      <c r="P7" s="876"/>
      <c r="Q7" s="876"/>
      <c r="R7" s="876"/>
      <c r="S7" s="876"/>
      <c r="T7" s="876"/>
      <c r="U7" s="876"/>
      <c r="V7" s="876"/>
      <c r="W7" s="876"/>
    </row>
    <row r="8" spans="1:23">
      <c r="A8" s="765" t="s">
        <v>1246</v>
      </c>
      <c r="B8" s="769">
        <v>1</v>
      </c>
      <c r="C8" s="769">
        <v>1</v>
      </c>
      <c r="D8" s="769">
        <v>2000</v>
      </c>
      <c r="E8" s="770"/>
      <c r="F8" s="771" t="str">
        <f>IF(IF(OR(B8=10,B8=11,B8=12),"Q1",IF(OR(B8=1,B8=2,B8=3),"Q2",IF(OR(B8=4,B8=5,B8=6),"Q3",IF(OR(B8=7,B8=8,B8=9),"Q4"))))="Q1",(D8+1)&amp;IF(OR(B8=10,B8=11,B8=12),"Q1",IF(OR(B8=1,B8=2,B8=3),"Q2",IF(OR(B8=4,B8=5,B8=6),"Q3",IF(OR(B8=7,B8=8,B8=9),"Q4")))),D8&amp;IF(OR(B8=10,B8=11,B8=12),"Q1",IF(OR(B8=1,B8=2,B8=3),"Q2",IF(OR(B8=4,B8=5,B8=6),"Q3",IF(OR(B8=7,B8=8,B8=9),"Q4")))))</f>
        <v>2000Q2</v>
      </c>
      <c r="G8" s="764">
        <v>7</v>
      </c>
      <c r="H8" s="767" t="s">
        <v>1261</v>
      </c>
      <c r="I8" s="767"/>
      <c r="J8" s="776" t="s">
        <v>1262</v>
      </c>
      <c r="K8" s="776">
        <v>31</v>
      </c>
      <c r="O8" s="876"/>
      <c r="P8" s="876"/>
      <c r="Q8" s="876"/>
      <c r="R8" s="876"/>
      <c r="S8" s="876"/>
      <c r="T8" s="876"/>
      <c r="U8" s="876"/>
      <c r="V8" s="876"/>
      <c r="W8" s="876"/>
    </row>
    <row r="9" spans="1:23">
      <c r="A9" s="765" t="s">
        <v>1250</v>
      </c>
      <c r="B9" s="769">
        <v>1</v>
      </c>
      <c r="C9" s="769">
        <v>1</v>
      </c>
      <c r="D9" s="769">
        <v>2001</v>
      </c>
      <c r="E9" s="770"/>
      <c r="F9" s="771" t="str">
        <f>IF(IF(OR(B9=10,B9=11,B9=12),"Q1",IF(OR(B9=1,B9=2,B9=3),"Q2",IF(OR(B9=4,B9=5,B9=6),"Q3",IF(OR(B9=7,B9=8,B9=9),"Q4"))))="Q1",(D9+1)&amp;IF(OR(B9=10,B9=11,B9=12),"Q1",IF(OR(B9=1,B9=2,B9=3),"Q2",IF(OR(B9=4,B9=5,B9=6),"Q3",IF(OR(B9=7,B9=8,B9=9),"Q4")))),D9&amp;IF(OR(B9=10,B9=11,B9=12),"Q1",IF(OR(B9=1,B9=2,B9=3),"Q2",IF(OR(B9=4,B9=5,B9=6),"Q3",IF(OR(B9=7,B9=8,B9=9),"Q4")))))</f>
        <v>2001Q2</v>
      </c>
      <c r="G9" s="764">
        <v>8</v>
      </c>
      <c r="H9" s="767" t="s">
        <v>1263</v>
      </c>
      <c r="I9" s="767"/>
      <c r="J9" s="776" t="s">
        <v>1264</v>
      </c>
      <c r="K9" s="776">
        <v>31</v>
      </c>
      <c r="O9" s="777"/>
      <c r="P9" s="777"/>
      <c r="Q9" s="777"/>
      <c r="R9" s="777"/>
      <c r="S9" s="777"/>
      <c r="T9" s="777"/>
      <c r="U9" s="777"/>
      <c r="V9" s="777"/>
      <c r="W9" s="777"/>
    </row>
    <row r="10" spans="1:23">
      <c r="A10" s="772" t="s">
        <v>1253</v>
      </c>
      <c r="B10" s="773">
        <f>MONTH((MEDIAN(DATE(D8,B8,C8),DATE(D9,B9,C9))))</f>
        <v>7</v>
      </c>
      <c r="C10" s="773">
        <f>DAY((MEDIAN(DATE(D8,B8,C8),DATE(D9,B9,C9))))</f>
        <v>2</v>
      </c>
      <c r="D10" s="773">
        <f>YEAR((MEDIAN(DATE(D8,B8,C8),DATE(D9,B9,C9))))</f>
        <v>2000</v>
      </c>
      <c r="E10" s="773"/>
      <c r="F10" s="774" t="str">
        <f>IF(IF(OR(B10=10,B10=11,B10=12),"Q1",IF(OR(B10=1,B10=2,B10=3),"Q2",IF(OR(B10=4,B10=5,B10=6),"Q3",IF(OR(B10=7,B10=8,B10=9),"Q4"))))="Q1",(D10+1)&amp;IF(OR(B10=10,B10=11,B10=12),"Q1",IF(OR(B10=1,B10=2,B10=3),"Q2",IF(OR(B10=4,B10=5,B10=6),"Q3",IF(OR(B10=7,B10=8,B10=9),"Q4")))),D10&amp;IF(OR(B10=10,B10=11,B10=12),"Q1",IF(OR(B10=1,B10=2,B10=3),"Q2",IF(OR(B10=4,B10=5,B10=6),"Q3",IF(OR(B10=7,B10=8,B10=9),"Q4")))))</f>
        <v>2000Q4</v>
      </c>
      <c r="G10" s="764">
        <v>9</v>
      </c>
      <c r="H10" s="767" t="s">
        <v>1265</v>
      </c>
      <c r="I10" s="767"/>
      <c r="J10" s="776" t="s">
        <v>1266</v>
      </c>
      <c r="K10" s="776">
        <v>30</v>
      </c>
      <c r="O10" s="777"/>
      <c r="P10" s="777"/>
      <c r="Q10" s="777"/>
      <c r="R10" s="777"/>
      <c r="S10" s="777"/>
      <c r="T10" s="777"/>
      <c r="U10" s="777"/>
      <c r="V10" s="777"/>
      <c r="W10" s="777"/>
    </row>
    <row r="11" spans="1:23">
      <c r="A11" s="759" t="s">
        <v>1237</v>
      </c>
      <c r="B11" s="760" t="s">
        <v>1239</v>
      </c>
      <c r="C11" s="761"/>
      <c r="D11" s="762"/>
      <c r="E11" s="762"/>
      <c r="F11" s="763"/>
      <c r="G11" s="764">
        <v>10</v>
      </c>
      <c r="H11" s="767" t="s">
        <v>1267</v>
      </c>
      <c r="I11" s="767"/>
      <c r="J11" s="778" t="s">
        <v>1268</v>
      </c>
      <c r="K11" s="778">
        <v>31</v>
      </c>
      <c r="O11" s="777"/>
      <c r="P11" s="777"/>
      <c r="Q11" s="777"/>
      <c r="R11" s="777"/>
      <c r="S11" s="777"/>
      <c r="T11" s="777"/>
      <c r="U11" s="777"/>
      <c r="V11" s="777"/>
      <c r="W11" s="777"/>
    </row>
    <row r="12" spans="1:23">
      <c r="A12" s="765"/>
      <c r="B12" s="764" t="s">
        <v>1241</v>
      </c>
      <c r="C12" s="764" t="s">
        <v>1242</v>
      </c>
      <c r="D12" s="764" t="s">
        <v>1243</v>
      </c>
      <c r="F12" s="766" t="s">
        <v>331</v>
      </c>
      <c r="G12" s="764">
        <v>11</v>
      </c>
      <c r="H12" s="767" t="s">
        <v>1269</v>
      </c>
      <c r="I12" s="767"/>
      <c r="J12" s="778" t="s">
        <v>1270</v>
      </c>
      <c r="K12" s="778">
        <v>30</v>
      </c>
      <c r="O12" s="777"/>
      <c r="P12" s="777"/>
      <c r="Q12" s="777"/>
      <c r="R12" s="777"/>
      <c r="S12" s="777"/>
      <c r="T12" s="777"/>
      <c r="U12" s="777"/>
      <c r="V12" s="777"/>
      <c r="W12" s="777"/>
    </row>
    <row r="13" spans="1:23">
      <c r="A13" s="765" t="s">
        <v>1246</v>
      </c>
      <c r="B13" s="769">
        <v>1</v>
      </c>
      <c r="C13" s="769">
        <v>1</v>
      </c>
      <c r="D13" s="769">
        <v>2000</v>
      </c>
      <c r="E13" s="770"/>
      <c r="F13" s="771" t="str">
        <f>IF(IF(OR(B13=10,B13=11,B13=12),"Q1",IF(OR(B13=1,B13=2,B13=3),"Q2",IF(OR(B13=4,B13=5,B13=6),"Q3",IF(OR(B13=7,B13=8,B13=9),"Q4"))))="Q1",(D13+1)&amp;IF(OR(B13=10,B13=11,B13=12),"Q1",IF(OR(B13=1,B13=2,B13=3),"Q2",IF(OR(B13=4,B13=5,B13=6),"Q3",IF(OR(B13=7,B13=8,B13=9),"Q4")))),D13&amp;IF(OR(B13=10,B13=11,B13=12),"Q1",IF(OR(B13=1,B13=2,B13=3),"Q2",IF(OR(B13=4,B13=5,B13=6),"Q3",IF(OR(B13=7,B13=8,B13=9),"Q4")))))</f>
        <v>2000Q2</v>
      </c>
      <c r="G13" s="764">
        <v>12</v>
      </c>
      <c r="H13" s="767" t="s">
        <v>1271</v>
      </c>
      <c r="I13" s="767"/>
      <c r="J13" s="778" t="s">
        <v>1272</v>
      </c>
      <c r="K13" s="778">
        <v>31</v>
      </c>
      <c r="O13" s="777"/>
      <c r="P13" s="777"/>
      <c r="Q13" s="777"/>
      <c r="R13" s="777"/>
      <c r="S13" s="777"/>
      <c r="T13" s="777"/>
      <c r="U13" s="777"/>
      <c r="V13" s="777"/>
      <c r="W13" s="777"/>
    </row>
    <row r="14" spans="1:23">
      <c r="A14" s="765" t="s">
        <v>1250</v>
      </c>
      <c r="B14" s="769">
        <v>1</v>
      </c>
      <c r="C14" s="769">
        <v>1</v>
      </c>
      <c r="D14" s="769">
        <v>2001</v>
      </c>
      <c r="E14" s="770"/>
      <c r="F14" s="771" t="str">
        <f>IF(IF(OR(B14=10,B14=11,B14=12),"Q1",IF(OR(B14=1,B14=2,B14=3),"Q2",IF(OR(B14=4,B14=5,B14=6),"Q3",IF(OR(B14=7,B14=8,B14=9),"Q4"))))="Q1",(D14+1)&amp;IF(OR(B14=10,B14=11,B14=12),"Q1",IF(OR(B14=1,B14=2,B14=3),"Q2",IF(OR(B14=4,B14=5,B14=6),"Q3",IF(OR(B14=7,B14=8,B14=9),"Q4")))),D14&amp;IF(OR(B14=10,B14=11,B14=12),"Q1",IF(OR(B14=1,B14=2,B14=3),"Q2",IF(OR(B14=4,B14=5,B14=6),"Q3",IF(OR(B14=7,B14=8,B14=9),"Q4")))))</f>
        <v>2001Q2</v>
      </c>
      <c r="H14" s="767" t="s">
        <v>1273</v>
      </c>
      <c r="I14" s="767"/>
      <c r="O14" s="777"/>
      <c r="P14" s="777"/>
      <c r="Q14" s="777"/>
      <c r="R14" s="777"/>
      <c r="S14" s="777"/>
      <c r="T14" s="777"/>
      <c r="U14" s="777"/>
      <c r="V14" s="777"/>
      <c r="W14" s="777"/>
    </row>
    <row r="15" spans="1:23">
      <c r="A15" s="772" t="s">
        <v>1253</v>
      </c>
      <c r="B15" s="773">
        <f>MONTH((MEDIAN(DATE(D13,B13,C13),DATE(D14,B14,C14))))</f>
        <v>7</v>
      </c>
      <c r="C15" s="773">
        <f>DAY((MEDIAN(DATE(D13,B13,C13),DATE(D14,B14,C14))))</f>
        <v>2</v>
      </c>
      <c r="D15" s="773">
        <f>YEAR((MEDIAN(DATE(D13,B13,C13),DATE(D14,B14,C14))))</f>
        <v>2000</v>
      </c>
      <c r="E15" s="773"/>
      <c r="F15" s="774" t="str">
        <f>IF(IF(OR(B15=10,B15=11,B15=12),"Q1",IF(OR(B15=1,B15=2,B15=3),"Q2",IF(OR(B15=4,B15=5,B15=6),"Q3",IF(OR(B15=7,B15=8,B15=9),"Q4"))))="Q1",(D15+1)&amp;IF(OR(B15=10,B15=11,B15=12),"Q1",IF(OR(B15=1,B15=2,B15=3),"Q2",IF(OR(B15=4,B15=5,B15=6),"Q3",IF(OR(B15=7,B15=8,B15=9),"Q4")))),D15&amp;IF(OR(B15=10,B15=11,B15=12),"Q1",IF(OR(B15=1,B15=2,B15=3),"Q2",IF(OR(B15=4,B15=5,B15=6),"Q3",IF(OR(B15=7,B15=8,B15=9),"Q4")))))</f>
        <v>2000Q4</v>
      </c>
      <c r="H15" s="767" t="s">
        <v>1274</v>
      </c>
      <c r="I15" s="767"/>
    </row>
    <row r="16" spans="1:23">
      <c r="A16" s="759" t="s">
        <v>1237</v>
      </c>
      <c r="B16" s="760" t="s">
        <v>1239</v>
      </c>
      <c r="C16" s="761"/>
      <c r="D16" s="762"/>
      <c r="E16" s="762"/>
      <c r="F16" s="763"/>
      <c r="H16" s="767" t="s">
        <v>1275</v>
      </c>
      <c r="I16" s="767"/>
    </row>
    <row r="17" spans="1:9">
      <c r="A17" s="765"/>
      <c r="B17" s="764" t="s">
        <v>1241</v>
      </c>
      <c r="C17" s="764" t="s">
        <v>1242</v>
      </c>
      <c r="D17" s="764" t="s">
        <v>1243</v>
      </c>
      <c r="F17" s="766" t="s">
        <v>331</v>
      </c>
      <c r="H17" s="767" t="s">
        <v>1276</v>
      </c>
      <c r="I17" s="767"/>
    </row>
    <row r="18" spans="1:9">
      <c r="A18" s="765" t="s">
        <v>1246</v>
      </c>
      <c r="B18" s="769">
        <v>1</v>
      </c>
      <c r="C18" s="769">
        <v>1</v>
      </c>
      <c r="D18" s="769">
        <v>2000</v>
      </c>
      <c r="E18" s="770"/>
      <c r="F18" s="771" t="str">
        <f>IF(IF(OR(B18=10,B18=11,B18=12),"Q1",IF(OR(B18=1,B18=2,B18=3),"Q2",IF(OR(B18=4,B18=5,B18=6),"Q3",IF(OR(B18=7,B18=8,B18=9),"Q4"))))="Q1",(D18+1)&amp;IF(OR(B18=10,B18=11,B18=12),"Q1",IF(OR(B18=1,B18=2,B18=3),"Q2",IF(OR(B18=4,B18=5,B18=6),"Q3",IF(OR(B18=7,B18=8,B18=9),"Q4")))),D18&amp;IF(OR(B18=10,B18=11,B18=12),"Q1",IF(OR(B18=1,B18=2,B18=3),"Q2",IF(OR(B18=4,B18=5,B18=6),"Q3",IF(OR(B18=7,B18=8,B18=9),"Q4")))))</f>
        <v>2000Q2</v>
      </c>
      <c r="H18" s="767" t="s">
        <v>1277</v>
      </c>
      <c r="I18" s="767"/>
    </row>
    <row r="19" spans="1:9">
      <c r="A19" s="765" t="s">
        <v>1250</v>
      </c>
      <c r="B19" s="769">
        <v>1</v>
      </c>
      <c r="C19" s="769">
        <v>1</v>
      </c>
      <c r="D19" s="769">
        <v>2001</v>
      </c>
      <c r="E19" s="770"/>
      <c r="F19" s="771" t="str">
        <f>IF(IF(OR(B19=10,B19=11,B19=12),"Q1",IF(OR(B19=1,B19=2,B19=3),"Q2",IF(OR(B19=4,B19=5,B19=6),"Q3",IF(OR(B19=7,B19=8,B19=9),"Q4"))))="Q1",(D19+1)&amp;IF(OR(B19=10,B19=11,B19=12),"Q1",IF(OR(B19=1,B19=2,B19=3),"Q2",IF(OR(B19=4,B19=5,B19=6),"Q3",IF(OR(B19=7,B19=8,B19=9),"Q4")))),D19&amp;IF(OR(B19=10,B19=11,B19=12),"Q1",IF(OR(B19=1,B19=2,B19=3),"Q2",IF(OR(B19=4,B19=5,B19=6),"Q3",IF(OR(B19=7,B19=8,B19=9),"Q4")))))</f>
        <v>2001Q2</v>
      </c>
      <c r="H19" s="767" t="s">
        <v>1278</v>
      </c>
      <c r="I19" s="767"/>
    </row>
    <row r="20" spans="1:9">
      <c r="A20" s="772" t="s">
        <v>1253</v>
      </c>
      <c r="B20" s="773">
        <f>MONTH((MEDIAN(DATE(D18,B18,C18),DATE(D19,B19,C19))))</f>
        <v>7</v>
      </c>
      <c r="C20" s="773">
        <f>DAY((MEDIAN(DATE(D18,B18,C18),DATE(D19,B19,C19))))</f>
        <v>2</v>
      </c>
      <c r="D20" s="773">
        <f>YEAR((MEDIAN(DATE(D18,B18,C18),DATE(D19,B19,C19))))</f>
        <v>2000</v>
      </c>
      <c r="E20" s="773"/>
      <c r="F20" s="774" t="str">
        <f>IF(IF(OR(B20=10,B20=11,B20=12),"Q1",IF(OR(B20=1,B20=2,B20=3),"Q2",IF(OR(B20=4,B20=5,B20=6),"Q3",IF(OR(B20=7,B20=8,B20=9),"Q4"))))="Q1",(D20+1)&amp;IF(OR(B20=10,B20=11,B20=12),"Q1",IF(OR(B20=1,B20=2,B20=3),"Q2",IF(OR(B20=4,B20=5,B20=6),"Q3",IF(OR(B20=7,B20=8,B20=9),"Q4")))),D20&amp;IF(OR(B20=10,B20=11,B20=12),"Q1",IF(OR(B20=1,B20=2,B20=3),"Q2",IF(OR(B20=4,B20=5,B20=6),"Q3",IF(OR(B20=7,B20=8,B20=9),"Q4")))))</f>
        <v>2000Q4</v>
      </c>
      <c r="H20" s="767" t="s">
        <v>1279</v>
      </c>
      <c r="I20" s="767"/>
    </row>
    <row r="21" spans="1:9">
      <c r="A21" s="759" t="s">
        <v>1237</v>
      </c>
      <c r="B21" s="760" t="s">
        <v>1239</v>
      </c>
      <c r="C21" s="761"/>
      <c r="D21" s="762"/>
      <c r="E21" s="762"/>
      <c r="F21" s="763"/>
      <c r="H21" s="767" t="s">
        <v>1280</v>
      </c>
      <c r="I21" s="767"/>
    </row>
    <row r="22" spans="1:9">
      <c r="A22" s="765"/>
      <c r="B22" s="764" t="s">
        <v>1241</v>
      </c>
      <c r="C22" s="764" t="s">
        <v>1242</v>
      </c>
      <c r="D22" s="764" t="s">
        <v>1243</v>
      </c>
      <c r="F22" s="766" t="s">
        <v>331</v>
      </c>
      <c r="H22" s="767" t="s">
        <v>1281</v>
      </c>
      <c r="I22" s="767"/>
    </row>
    <row r="23" spans="1:9">
      <c r="A23" s="765" t="s">
        <v>1246</v>
      </c>
      <c r="B23" s="769">
        <v>1</v>
      </c>
      <c r="C23" s="769">
        <v>1</v>
      </c>
      <c r="D23" s="769">
        <v>2000</v>
      </c>
      <c r="E23" s="770"/>
      <c r="F23" s="771" t="str">
        <f>IF(IF(OR(B23=10,B23=11,B23=12),"Q1",IF(OR(B23=1,B23=2,B23=3),"Q2",IF(OR(B23=4,B23=5,B23=6),"Q3",IF(OR(B23=7,B23=8,B23=9),"Q4"))))="Q1",(D23+1)&amp;IF(OR(B23=10,B23=11,B23=12),"Q1",IF(OR(B23=1,B23=2,B23=3),"Q2",IF(OR(B23=4,B23=5,B23=6),"Q3",IF(OR(B23=7,B23=8,B23=9),"Q4")))),D23&amp;IF(OR(B23=10,B23=11,B23=12),"Q1",IF(OR(B23=1,B23=2,B23=3),"Q2",IF(OR(B23=4,B23=5,B23=6),"Q3",IF(OR(B23=7,B23=8,B23=9),"Q4")))))</f>
        <v>2000Q2</v>
      </c>
    </row>
    <row r="24" spans="1:9">
      <c r="A24" s="765" t="s">
        <v>1250</v>
      </c>
      <c r="B24" s="769">
        <v>1</v>
      </c>
      <c r="C24" s="769">
        <v>1</v>
      </c>
      <c r="D24" s="769">
        <v>2001</v>
      </c>
      <c r="E24" s="770"/>
      <c r="F24" s="771" t="str">
        <f>IF(IF(OR(B24=10,B24=11,B24=12),"Q1",IF(OR(B24=1,B24=2,B24=3),"Q2",IF(OR(B24=4,B24=5,B24=6),"Q3",IF(OR(B24=7,B24=8,B24=9),"Q4"))))="Q1",(D24+1)&amp;IF(OR(B24=10,B24=11,B24=12),"Q1",IF(OR(B24=1,B24=2,B24=3),"Q2",IF(OR(B24=4,B24=5,B24=6),"Q3",IF(OR(B24=7,B24=8,B24=9),"Q4")))),D24&amp;IF(OR(B24=10,B24=11,B24=12),"Q1",IF(OR(B24=1,B24=2,B24=3),"Q2",IF(OR(B24=4,B24=5,B24=6),"Q3",IF(OR(B24=7,B24=8,B24=9),"Q4")))))</f>
        <v>2001Q2</v>
      </c>
    </row>
    <row r="25" spans="1:9">
      <c r="A25" s="772" t="s">
        <v>1253</v>
      </c>
      <c r="B25" s="773">
        <f>MONTH((MEDIAN(DATE(D23,B23,C23),DATE(D24,B24,C24))))</f>
        <v>7</v>
      </c>
      <c r="C25" s="773">
        <f>DAY((MEDIAN(DATE(D23,B23,C23),DATE(D24,B24,C24))))</f>
        <v>2</v>
      </c>
      <c r="D25" s="773">
        <f>YEAR((MEDIAN(DATE(D23,B23,C23),DATE(D24,B24,C24))))</f>
        <v>2000</v>
      </c>
      <c r="E25" s="773"/>
      <c r="F25" s="774" t="str">
        <f>IF(IF(OR(B25=10,B25=11,B25=12),"Q1",IF(OR(B25=1,B25=2,B25=3),"Q2",IF(OR(B25=4,B25=5,B25=6),"Q3",IF(OR(B25=7,B25=8,B25=9),"Q4"))))="Q1",(D25+1)&amp;IF(OR(B25=10,B25=11,B25=12),"Q1",IF(OR(B25=1,B25=2,B25=3),"Q2",IF(OR(B25=4,B25=5,B25=6),"Q3",IF(OR(B25=7,B25=8,B25=9),"Q4")))),D25&amp;IF(OR(B25=10,B25=11,B25=12),"Q1",IF(OR(B25=1,B25=2,B25=3),"Q2",IF(OR(B25=4,B25=5,B25=6),"Q3",IF(OR(B25=7,B25=8,B25=9),"Q4")))))</f>
        <v>2000Q4</v>
      </c>
    </row>
    <row r="26" spans="1:9">
      <c r="A26" s="759" t="s">
        <v>1237</v>
      </c>
      <c r="B26" s="760" t="s">
        <v>1239</v>
      </c>
      <c r="C26" s="761"/>
      <c r="D26" s="762"/>
      <c r="E26" s="762"/>
      <c r="F26" s="763"/>
    </row>
    <row r="27" spans="1:9">
      <c r="A27" s="765"/>
      <c r="B27" s="764" t="s">
        <v>1241</v>
      </c>
      <c r="C27" s="764" t="s">
        <v>1242</v>
      </c>
      <c r="D27" s="764" t="s">
        <v>1243</v>
      </c>
      <c r="F27" s="766" t="s">
        <v>331</v>
      </c>
    </row>
    <row r="28" spans="1:9">
      <c r="A28" s="765" t="s">
        <v>1246</v>
      </c>
      <c r="B28" s="769">
        <v>1</v>
      </c>
      <c r="C28" s="769">
        <v>1</v>
      </c>
      <c r="D28" s="769">
        <v>2000</v>
      </c>
      <c r="E28" s="770"/>
      <c r="F28" s="771" t="str">
        <f>IF(IF(OR(B28=10,B28=11,B28=12),"Q1",IF(OR(B28=1,B28=2,B28=3),"Q2",IF(OR(B28=4,B28=5,B28=6),"Q3",IF(OR(B28=7,B28=8,B28=9),"Q4"))))="Q1",(D28+1)&amp;IF(OR(B28=10,B28=11,B28=12),"Q1",IF(OR(B28=1,B28=2,B28=3),"Q2",IF(OR(B28=4,B28=5,B28=6),"Q3",IF(OR(B28=7,B28=8,B28=9),"Q4")))),D28&amp;IF(OR(B28=10,B28=11,B28=12),"Q1",IF(OR(B28=1,B28=2,B28=3),"Q2",IF(OR(B28=4,B28=5,B28=6),"Q3",IF(OR(B28=7,B28=8,B28=9),"Q4")))))</f>
        <v>2000Q2</v>
      </c>
    </row>
    <row r="29" spans="1:9">
      <c r="A29" s="765" t="s">
        <v>1250</v>
      </c>
      <c r="B29" s="769">
        <v>1</v>
      </c>
      <c r="C29" s="769">
        <v>1</v>
      </c>
      <c r="D29" s="769">
        <v>2001</v>
      </c>
      <c r="E29" s="770"/>
      <c r="F29" s="771" t="str">
        <f>IF(IF(OR(B29=10,B29=11,B29=12),"Q1",IF(OR(B29=1,B29=2,B29=3),"Q2",IF(OR(B29=4,B29=5,B29=6),"Q3",IF(OR(B29=7,B29=8,B29=9),"Q4"))))="Q1",(D29+1)&amp;IF(OR(B29=10,B29=11,B29=12),"Q1",IF(OR(B29=1,B29=2,B29=3),"Q2",IF(OR(B29=4,B29=5,B29=6),"Q3",IF(OR(B29=7,B29=8,B29=9),"Q4")))),D29&amp;IF(OR(B29=10,B29=11,B29=12),"Q1",IF(OR(B29=1,B29=2,B29=3),"Q2",IF(OR(B29=4,B29=5,B29=6),"Q3",IF(OR(B29=7,B29=8,B29=9),"Q4")))))</f>
        <v>2001Q2</v>
      </c>
    </row>
    <row r="30" spans="1:9">
      <c r="A30" s="772" t="s">
        <v>1253</v>
      </c>
      <c r="B30" s="773">
        <f>MONTH((MEDIAN(DATE(D28,B28,C28),DATE(D29,B29,C29))))</f>
        <v>7</v>
      </c>
      <c r="C30" s="773">
        <f>DAY((MEDIAN(DATE(D28,B28,C28),DATE(D29,B29,C29))))</f>
        <v>2</v>
      </c>
      <c r="D30" s="773">
        <f>YEAR((MEDIAN(DATE(D28,B28,C28),DATE(D29,B29,C29))))</f>
        <v>2000</v>
      </c>
      <c r="E30" s="773"/>
      <c r="F30" s="774" t="str">
        <f>IF(IF(OR(B30=10,B30=11,B30=12),"Q1",IF(OR(B30=1,B30=2,B30=3),"Q2",IF(OR(B30=4,B30=5,B30=6),"Q3",IF(OR(B30=7,B30=8,B30=9),"Q4"))))="Q1",(D30+1)&amp;IF(OR(B30=10,B30=11,B30=12),"Q1",IF(OR(B30=1,B30=2,B30=3),"Q2",IF(OR(B30=4,B30=5,B30=6),"Q3",IF(OR(B30=7,B30=8,B30=9),"Q4")))),D30&amp;IF(OR(B30=10,B30=11,B30=12),"Q1",IF(OR(B30=1,B30=2,B30=3),"Q2",IF(OR(B30=4,B30=5,B30=6),"Q3",IF(OR(B30=7,B30=8,B30=9),"Q4")))))</f>
        <v>2000Q4</v>
      </c>
    </row>
    <row r="31" spans="1:9">
      <c r="A31" s="759" t="s">
        <v>1237</v>
      </c>
      <c r="B31" s="760" t="s">
        <v>1239</v>
      </c>
      <c r="C31" s="761"/>
      <c r="D31" s="762"/>
      <c r="E31" s="762"/>
      <c r="F31" s="763"/>
    </row>
    <row r="32" spans="1:9">
      <c r="A32" s="765"/>
      <c r="B32" s="764" t="s">
        <v>1241</v>
      </c>
      <c r="C32" s="764" t="s">
        <v>1242</v>
      </c>
      <c r="D32" s="764" t="s">
        <v>1243</v>
      </c>
      <c r="F32" s="766" t="s">
        <v>331</v>
      </c>
    </row>
    <row r="33" spans="1:6">
      <c r="A33" s="765" t="s">
        <v>1246</v>
      </c>
      <c r="B33" s="769">
        <v>1</v>
      </c>
      <c r="C33" s="769">
        <v>1</v>
      </c>
      <c r="D33" s="769">
        <v>2000</v>
      </c>
      <c r="E33" s="770"/>
      <c r="F33" s="771" t="str">
        <f>IF(IF(OR(B33=10,B33=11,B33=12),"Q1",IF(OR(B33=1,B33=2,B33=3),"Q2",IF(OR(B33=4,B33=5,B33=6),"Q3",IF(OR(B33=7,B33=8,B33=9),"Q4"))))="Q1",(D33+1)&amp;IF(OR(B33=10,B33=11,B33=12),"Q1",IF(OR(B33=1,B33=2,B33=3),"Q2",IF(OR(B33=4,B33=5,B33=6),"Q3",IF(OR(B33=7,B33=8,B33=9),"Q4")))),D33&amp;IF(OR(B33=10,B33=11,B33=12),"Q1",IF(OR(B33=1,B33=2,B33=3),"Q2",IF(OR(B33=4,B33=5,B33=6),"Q3",IF(OR(B33=7,B33=8,B33=9),"Q4")))))</f>
        <v>2000Q2</v>
      </c>
    </row>
    <row r="34" spans="1:6">
      <c r="A34" s="765" t="s">
        <v>1250</v>
      </c>
      <c r="B34" s="769">
        <v>1</v>
      </c>
      <c r="C34" s="769">
        <v>1</v>
      </c>
      <c r="D34" s="769">
        <v>2001</v>
      </c>
      <c r="E34" s="770"/>
      <c r="F34" s="771" t="str">
        <f>IF(IF(OR(B34=10,B34=11,B34=12),"Q1",IF(OR(B34=1,B34=2,B34=3),"Q2",IF(OR(B34=4,B34=5,B34=6),"Q3",IF(OR(B34=7,B34=8,B34=9),"Q4"))))="Q1",(D34+1)&amp;IF(OR(B34=10,B34=11,B34=12),"Q1",IF(OR(B34=1,B34=2,B34=3),"Q2",IF(OR(B34=4,B34=5,B34=6),"Q3",IF(OR(B34=7,B34=8,B34=9),"Q4")))),D34&amp;IF(OR(B34=10,B34=11,B34=12),"Q1",IF(OR(B34=1,B34=2,B34=3),"Q2",IF(OR(B34=4,B34=5,B34=6),"Q3",IF(OR(B34=7,B34=8,B34=9),"Q4")))))</f>
        <v>2001Q2</v>
      </c>
    </row>
    <row r="35" spans="1:6">
      <c r="A35" s="772" t="s">
        <v>1253</v>
      </c>
      <c r="B35" s="773">
        <f>MONTH((MEDIAN(DATE(D33,B33,C33),DATE(D34,B34,C34))))</f>
        <v>7</v>
      </c>
      <c r="C35" s="773">
        <f>DAY((MEDIAN(DATE(D33,B33,C33),DATE(D34,B34,C34))))</f>
        <v>2</v>
      </c>
      <c r="D35" s="773">
        <f>YEAR((MEDIAN(DATE(D33,B33,C33),DATE(D34,B34,C34))))</f>
        <v>2000</v>
      </c>
      <c r="E35" s="773"/>
      <c r="F35" s="774" t="str">
        <f>IF(IF(OR(B35=10,B35=11,B35=12),"Q1",IF(OR(B35=1,B35=2,B35=3),"Q2",IF(OR(B35=4,B35=5,B35=6),"Q3",IF(OR(B35=7,B35=8,B35=9),"Q4"))))="Q1",(D35+1)&amp;IF(OR(B35=10,B35=11,B35=12),"Q1",IF(OR(B35=1,B35=2,B35=3),"Q2",IF(OR(B35=4,B35=5,B35=6),"Q3",IF(OR(B35=7,B35=8,B35=9),"Q4")))),D35&amp;IF(OR(B35=10,B35=11,B35=12),"Q1",IF(OR(B35=1,B35=2,B35=3),"Q2",IF(OR(B35=4,B35=5,B35=6),"Q3",IF(OR(B35=7,B35=8,B35=9),"Q4")))))</f>
        <v>2000Q4</v>
      </c>
    </row>
  </sheetData>
  <mergeCells count="3">
    <mergeCell ref="O3:W4"/>
    <mergeCell ref="O5:W6"/>
    <mergeCell ref="O7:W8"/>
  </mergeCells>
  <dataValidations count="2">
    <dataValidation type="list" allowBlank="1" showInputMessage="1" showErrorMessage="1" promptTitle="Select WBS Code" prompt="Select WBS Code" sqref="B1 B11 B31 B26 B21 B16 B6" xr:uid="{2FEE2DB5-847F-40CB-A5FA-0FF8B26558A8}">
      <formula1>$H$1:$H$22</formula1>
    </dataValidation>
    <dataValidation type="list" allowBlank="1" showInputMessage="1" showErrorMessage="1" sqref="B3:B4 B33:B34 B13:B14 B28:B29 B18:B19 B23:B24 B8:B9" xr:uid="{966EA0E6-9AC2-46E4-A1E1-B9833B96A033}">
      <formula1>$G$2:$G$13</formula1>
    </dataValidation>
  </dataValidations>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Instructions</vt:lpstr>
      <vt:lpstr>Input </vt:lpstr>
      <vt:lpstr>TPCS</vt:lpstr>
      <vt:lpstr>TPCS Rules</vt:lpstr>
      <vt:lpstr>CWCCIS</vt:lpstr>
      <vt:lpstr>Midpoint Calculator</vt:lpstr>
      <vt:lpstr>Instructions!_Toc196724295</vt:lpstr>
      <vt:lpstr>Instructions!_Toc196724296</vt:lpstr>
      <vt:lpstr>Instructions!_Toc196724297</vt:lpstr>
      <vt:lpstr>Instructions!_Toc196724298</vt:lpstr>
      <vt:lpstr>Instructions!_Toc196724299</vt:lpstr>
      <vt:lpstr>cwbs</vt:lpstr>
      <vt:lpstr>cwccis</vt:lpstr>
      <vt:lpstr>FiscalYear</vt:lpstr>
      <vt:lpstr>FiscalYearQ1</vt:lpstr>
      <vt:lpstr>CWCCIS!Print_Area</vt:lpstr>
      <vt:lpstr>TPCS!Print_Area</vt:lpstr>
      <vt:lpstr>ProgramYear</vt:lpstr>
      <vt:lpstr>row</vt:lpstr>
      <vt:lpstr>time</vt:lpstr>
    </vt:vector>
  </TitlesOfParts>
  <Company>USACE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Gareth Clausen</dc:creator>
  <cp:lastModifiedBy>McCauley, LaRhonda K CIV USARMY CENWW (USA)</cp:lastModifiedBy>
  <cp:lastPrinted>2017-10-16T16:10:19Z</cp:lastPrinted>
  <dcterms:created xsi:type="dcterms:W3CDTF">2006-09-19T17:03:32Z</dcterms:created>
  <dcterms:modified xsi:type="dcterms:W3CDTF">2025-10-28T22:40:50Z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fad72249-b237-48b0-8d5a-d23d2e227996_Enabled">
    <vt:lpwstr>true</vt:lpwstr>
  </property>
  <property fmtid="{D5CDD505-2E9C-101B-9397-08002B2CF9AE}" pid="4" name="MSIP_Label_fad72249-b237-48b0-8d5a-d23d2e227996_SetDate">
    <vt:lpwstr>2022-03-24T19:22:45Z</vt:lpwstr>
  </property>
  <property fmtid="{D5CDD505-2E9C-101B-9397-08002B2CF9AE}" pid="5" name="MSIP_Label_fad72249-b237-48b0-8d5a-d23d2e227996_Method">
    <vt:lpwstr>Privileged</vt:lpwstr>
  </property>
  <property fmtid="{D5CDD505-2E9C-101B-9397-08002B2CF9AE}" pid="6" name="MSIP_Label_fad72249-b237-48b0-8d5a-d23d2e227996_Name">
    <vt:lpwstr>None</vt:lpwstr>
  </property>
  <property fmtid="{D5CDD505-2E9C-101B-9397-08002B2CF9AE}" pid="7" name="MSIP_Label_fad72249-b237-48b0-8d5a-d23d2e227996_SiteId">
    <vt:lpwstr>fc4d76ba-f17c-4c50-b9a7-8f3163d27582</vt:lpwstr>
  </property>
  <property fmtid="{D5CDD505-2E9C-101B-9397-08002B2CF9AE}" pid="8" name="MSIP_Label_fad72249-b237-48b0-8d5a-d23d2e227996_ActionId">
    <vt:lpwstr>ca0251fe-4b22-48ee-98ea-9387a5f022ff</vt:lpwstr>
  </property>
  <property fmtid="{D5CDD505-2E9C-101B-9397-08002B2CF9AE}" pid="9" name="MSIP_Label_fad72249-b237-48b0-8d5a-d23d2e227996_ContentBits">
    <vt:lpwstr>0</vt:lpwstr>
  </property>
</Properties>
</file>